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C:\Users\martin\Downloads\"/>
    </mc:Choice>
  </mc:AlternateContent>
  <xr:revisionPtr revIDLastSave="0" documentId="13_ncr:1_{AD1C1ECE-3C5B-4269-9A71-4120B4FDF61A}" xr6:coauthVersionLast="47" xr6:coauthVersionMax="47" xr10:uidLastSave="{00000000-0000-0000-0000-000000000000}"/>
  <bookViews>
    <workbookView xWindow="19095" yWindow="0" windowWidth="19410" windowHeight="20985" xr2:uid="{C4BC8B4C-64DA-4A8D-AF65-3D43D0E28682}"/>
  </bookViews>
  <sheets>
    <sheet name="Vodovod Haná-V" sheetId="2" r:id="rId1"/>
    <sheet name="Němčice nad Hanou-V+S" sheetId="3" r:id="rId2"/>
    <sheet name="Vrchoslavice-S" sheetId="4" r:id="rId3"/>
    <sheet name="Heršpice-V" sheetId="5" r:id="rId4"/>
    <sheet name="Drysice-V" sheetId="6" r:id="rId5"/>
    <sheet name="Orlovice-V" sheetId="7" r:id="rId6"/>
  </sheets>
  <externalReferences>
    <externalReference r:id="rId7"/>
    <externalReference r:id="rId8"/>
    <externalReference r:id="rId9"/>
    <externalReference r:id="rId10"/>
    <externalReference r:id="rId11"/>
    <externalReference r:id="rId1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9" i="7" l="1"/>
  <c r="F186" i="7"/>
  <c r="E186" i="7"/>
  <c r="E182" i="7"/>
  <c r="E188" i="7" s="1"/>
  <c r="F180" i="7"/>
  <c r="F182" i="7" s="1"/>
  <c r="F188" i="7" s="1"/>
  <c r="E180" i="7"/>
  <c r="F167" i="7"/>
  <c r="E167" i="7"/>
  <c r="F164" i="7"/>
  <c r="E164" i="7"/>
  <c r="F160" i="7"/>
  <c r="F166" i="7" s="1"/>
  <c r="F159" i="7"/>
  <c r="E159" i="7"/>
  <c r="F155" i="7"/>
  <c r="E155" i="7"/>
  <c r="F152" i="7"/>
  <c r="E152" i="7"/>
  <c r="E160" i="7" s="1"/>
  <c r="E166" i="7" s="1"/>
  <c r="F137" i="7"/>
  <c r="F134" i="7"/>
  <c r="E134" i="7"/>
  <c r="E137" i="7" s="1"/>
  <c r="B126" i="7"/>
  <c r="F120" i="7"/>
  <c r="E120" i="7"/>
  <c r="F118" i="7"/>
  <c r="E118" i="7"/>
  <c r="E189" i="7" s="1"/>
  <c r="F103" i="7"/>
  <c r="E103" i="7"/>
  <c r="F101" i="7"/>
  <c r="E101" i="7"/>
  <c r="F100" i="7"/>
  <c r="E100" i="7"/>
  <c r="F94" i="7"/>
  <c r="E94" i="7"/>
  <c r="F59" i="7"/>
  <c r="E59" i="7"/>
  <c r="F58" i="7"/>
  <c r="F54" i="7" s="1"/>
  <c r="E58" i="7"/>
  <c r="E54" i="7"/>
  <c r="F51" i="7"/>
  <c r="E51" i="7"/>
  <c r="F48" i="7"/>
  <c r="E48" i="7"/>
  <c r="E68" i="7" s="1"/>
  <c r="F43" i="7"/>
  <c r="E43" i="7"/>
  <c r="F33" i="7"/>
  <c r="E33" i="7"/>
  <c r="D26" i="7"/>
  <c r="D25" i="7"/>
  <c r="D24" i="7"/>
  <c r="D23" i="7"/>
  <c r="F68" i="7" l="1"/>
  <c r="E93" i="7"/>
  <c r="E97" i="7"/>
  <c r="E106" i="7"/>
  <c r="E99" i="7" l="1"/>
  <c r="E102" i="7"/>
  <c r="F93" i="7"/>
  <c r="F106" i="7"/>
  <c r="F97" i="7"/>
  <c r="F99" i="7" l="1"/>
  <c r="F102" i="7"/>
  <c r="E133" i="7"/>
  <c r="E135" i="7" s="1"/>
  <c r="E136" i="7" s="1"/>
  <c r="E104" i="7"/>
  <c r="E105" i="7" s="1"/>
  <c r="F104" i="7" l="1"/>
  <c r="F133" i="7"/>
  <c r="F135" i="7" s="1"/>
  <c r="F136" i="7" s="1"/>
  <c r="F170" i="6" l="1"/>
  <c r="E170" i="6"/>
  <c r="F164" i="6"/>
  <c r="F166" i="6" s="1"/>
  <c r="E164" i="6"/>
  <c r="E166" i="6" s="1"/>
  <c r="E172" i="6" s="1"/>
  <c r="F151" i="6"/>
  <c r="E151" i="6"/>
  <c r="F148" i="6"/>
  <c r="F144" i="6"/>
  <c r="F150" i="6" s="1"/>
  <c r="E144" i="6"/>
  <c r="E150" i="6" s="1"/>
  <c r="F143" i="6"/>
  <c r="E143" i="6"/>
  <c r="F139" i="6"/>
  <c r="E139" i="6"/>
  <c r="F136" i="6"/>
  <c r="E136" i="6"/>
  <c r="E121" i="6"/>
  <c r="F118" i="6"/>
  <c r="E118" i="6"/>
  <c r="B110" i="6"/>
  <c r="F104" i="6"/>
  <c r="E104" i="6"/>
  <c r="F102" i="6"/>
  <c r="F173" i="6" s="1"/>
  <c r="E102" i="6"/>
  <c r="E173" i="6" s="1"/>
  <c r="F87" i="6"/>
  <c r="F121" i="6" s="1"/>
  <c r="E87" i="6"/>
  <c r="E148" i="6" s="1"/>
  <c r="E85" i="6"/>
  <c r="F84" i="6"/>
  <c r="F85" i="6" s="1"/>
  <c r="E84" i="6"/>
  <c r="F78" i="6"/>
  <c r="E78" i="6"/>
  <c r="F43" i="6"/>
  <c r="E43" i="6"/>
  <c r="F42" i="6"/>
  <c r="F38" i="6" s="1"/>
  <c r="E42" i="6"/>
  <c r="E38" i="6" s="1"/>
  <c r="F35" i="6"/>
  <c r="E35" i="6"/>
  <c r="F32" i="6"/>
  <c r="E32" i="6"/>
  <c r="F27" i="6"/>
  <c r="E27" i="6"/>
  <c r="F17" i="6"/>
  <c r="E17" i="6"/>
  <c r="D10" i="6"/>
  <c r="D9" i="6"/>
  <c r="D8" i="6"/>
  <c r="D7" i="6"/>
  <c r="F172" i="6" l="1"/>
  <c r="E52" i="6"/>
  <c r="F52" i="6"/>
  <c r="F77" i="6" l="1"/>
  <c r="F81" i="6"/>
  <c r="F90" i="6"/>
  <c r="E77" i="6"/>
  <c r="E90" i="6"/>
  <c r="E81" i="6"/>
  <c r="E83" i="6" l="1"/>
  <c r="E86" i="6"/>
  <c r="F83" i="6"/>
  <c r="F86" i="6"/>
  <c r="F88" i="6" l="1"/>
  <c r="F117" i="6"/>
  <c r="F119" i="6" s="1"/>
  <c r="F120" i="6" s="1"/>
  <c r="E88" i="6"/>
  <c r="E89" i="6" s="1"/>
  <c r="E117" i="6"/>
  <c r="E119" i="6" s="1"/>
  <c r="E120" i="6" s="1"/>
  <c r="F170" i="5"/>
  <c r="E166" i="5"/>
  <c r="F164" i="5"/>
  <c r="F166" i="5" s="1"/>
  <c r="F172" i="5" s="1"/>
  <c r="E164" i="5"/>
  <c r="F151" i="5"/>
  <c r="E151" i="5"/>
  <c r="F148" i="5"/>
  <c r="E148" i="5"/>
  <c r="F143" i="5"/>
  <c r="E143" i="5"/>
  <c r="F139" i="5"/>
  <c r="E139" i="5"/>
  <c r="F136" i="5"/>
  <c r="F144" i="5" s="1"/>
  <c r="F150" i="5" s="1"/>
  <c r="E136" i="5"/>
  <c r="E144" i="5" s="1"/>
  <c r="E150" i="5" s="1"/>
  <c r="F118" i="5"/>
  <c r="F121" i="5" s="1"/>
  <c r="E118" i="5"/>
  <c r="E121" i="5" s="1"/>
  <c r="B110" i="5"/>
  <c r="F104" i="5"/>
  <c r="E104" i="5"/>
  <c r="F102" i="5"/>
  <c r="F173" i="5" s="1"/>
  <c r="E102" i="5"/>
  <c r="E173" i="5" s="1"/>
  <c r="F87" i="5"/>
  <c r="E87" i="5"/>
  <c r="E170" i="5" s="1"/>
  <c r="F84" i="5"/>
  <c r="F85" i="5" s="1"/>
  <c r="E84" i="5"/>
  <c r="E85" i="5" s="1"/>
  <c r="F78" i="5"/>
  <c r="E78" i="5"/>
  <c r="F43" i="5"/>
  <c r="E43" i="5"/>
  <c r="F42" i="5"/>
  <c r="F38" i="5" s="1"/>
  <c r="E42" i="5"/>
  <c r="E38" i="5"/>
  <c r="F35" i="5"/>
  <c r="E35" i="5"/>
  <c r="F32" i="5"/>
  <c r="E32" i="5"/>
  <c r="F27" i="5"/>
  <c r="E27" i="5"/>
  <c r="F17" i="5"/>
  <c r="E17" i="5"/>
  <c r="D10" i="5"/>
  <c r="D9" i="5"/>
  <c r="D8" i="5"/>
  <c r="D7" i="5"/>
  <c r="E52" i="5" l="1"/>
  <c r="E81" i="5" s="1"/>
  <c r="E172" i="5"/>
  <c r="E90" i="5"/>
  <c r="E77" i="5"/>
  <c r="F52" i="5"/>
  <c r="F77" i="5" l="1"/>
  <c r="F81" i="5"/>
  <c r="F90" i="5"/>
  <c r="E83" i="5"/>
  <c r="E86" i="5"/>
  <c r="E117" i="5" l="1"/>
  <c r="E119" i="5" s="1"/>
  <c r="E120" i="5" s="1"/>
  <c r="E88" i="5"/>
  <c r="E89" i="5" s="1"/>
  <c r="F83" i="5"/>
  <c r="F86" i="5"/>
  <c r="F88" i="5" l="1"/>
  <c r="F117" i="5"/>
  <c r="F119" i="5" s="1"/>
  <c r="F120" i="5" s="1"/>
  <c r="F170" i="4"/>
  <c r="E170" i="4"/>
  <c r="F166" i="4"/>
  <c r="F172" i="4" s="1"/>
  <c r="E166" i="4"/>
  <c r="E172" i="4" s="1"/>
  <c r="F164" i="4"/>
  <c r="E164" i="4"/>
  <c r="F151" i="4"/>
  <c r="E151" i="4"/>
  <c r="F148" i="4"/>
  <c r="E148" i="4"/>
  <c r="F143" i="4"/>
  <c r="E143" i="4"/>
  <c r="F139" i="4"/>
  <c r="E139" i="4"/>
  <c r="F136" i="4"/>
  <c r="F144" i="4" s="1"/>
  <c r="F150" i="4" s="1"/>
  <c r="E136" i="4"/>
  <c r="E144" i="4" s="1"/>
  <c r="E150" i="4" s="1"/>
  <c r="F118" i="4"/>
  <c r="E118" i="4"/>
  <c r="B110" i="4"/>
  <c r="F104" i="4"/>
  <c r="E104" i="4"/>
  <c r="F102" i="4"/>
  <c r="F173" i="4" s="1"/>
  <c r="E102" i="4"/>
  <c r="E173" i="4" s="1"/>
  <c r="F87" i="4"/>
  <c r="E87" i="4"/>
  <c r="F84" i="4"/>
  <c r="F85" i="4" s="1"/>
  <c r="E84" i="4"/>
  <c r="E85" i="4" s="1"/>
  <c r="F78" i="4"/>
  <c r="E78" i="4"/>
  <c r="F43" i="4"/>
  <c r="E43" i="4"/>
  <c r="F42" i="4"/>
  <c r="E42" i="4"/>
  <c r="E38" i="4" s="1"/>
  <c r="F38" i="4"/>
  <c r="F35" i="4"/>
  <c r="E35" i="4"/>
  <c r="F32" i="4"/>
  <c r="E32" i="4"/>
  <c r="F27" i="4"/>
  <c r="E27" i="4"/>
  <c r="F17" i="4"/>
  <c r="E17" i="4"/>
  <c r="D10" i="4"/>
  <c r="D9" i="4"/>
  <c r="D8" i="4"/>
  <c r="D7" i="4"/>
  <c r="E121" i="4" l="1"/>
  <c r="F52" i="4"/>
  <c r="F121" i="4"/>
  <c r="E52" i="4"/>
  <c r="F77" i="4"/>
  <c r="F90" i="4"/>
  <c r="F81" i="4"/>
  <c r="F83" i="4" l="1"/>
  <c r="F86" i="4"/>
  <c r="E90" i="4"/>
  <c r="E77" i="4"/>
  <c r="E81" i="4"/>
  <c r="E86" i="4" l="1"/>
  <c r="E83" i="4"/>
  <c r="F117" i="4"/>
  <c r="F119" i="4" s="1"/>
  <c r="F120" i="4" s="1"/>
  <c r="F88" i="4"/>
  <c r="F89" i="4" s="1"/>
  <c r="E117" i="4" l="1"/>
  <c r="E119" i="4" s="1"/>
  <c r="E120" i="4" s="1"/>
  <c r="E88" i="4"/>
  <c r="E189" i="3" l="1"/>
  <c r="F186" i="3"/>
  <c r="E186" i="3"/>
  <c r="F180" i="3"/>
  <c r="F182" i="3" s="1"/>
  <c r="F188" i="3" s="1"/>
  <c r="E180" i="3"/>
  <c r="E182" i="3" s="1"/>
  <c r="E188" i="3" s="1"/>
  <c r="F167" i="3"/>
  <c r="E167" i="3"/>
  <c r="F164" i="3"/>
  <c r="E164" i="3"/>
  <c r="F159" i="3"/>
  <c r="E159" i="3"/>
  <c r="F155" i="3"/>
  <c r="F160" i="3" s="1"/>
  <c r="F166" i="3" s="1"/>
  <c r="E155" i="3"/>
  <c r="E160" i="3" s="1"/>
  <c r="E166" i="3" s="1"/>
  <c r="F152" i="3"/>
  <c r="E152" i="3"/>
  <c r="E137" i="3"/>
  <c r="F134" i="3"/>
  <c r="E134" i="3"/>
  <c r="B126" i="3"/>
  <c r="F120" i="3"/>
  <c r="E120" i="3"/>
  <c r="F118" i="3"/>
  <c r="F189" i="3" s="1"/>
  <c r="E118" i="3"/>
  <c r="F103" i="3"/>
  <c r="F137" i="3" s="1"/>
  <c r="E103" i="3"/>
  <c r="F101" i="3"/>
  <c r="F100" i="3"/>
  <c r="E100" i="3"/>
  <c r="E101" i="3" s="1"/>
  <c r="F94" i="3"/>
  <c r="E94" i="3"/>
  <c r="F73" i="3"/>
  <c r="F93" i="3" s="1"/>
  <c r="F59" i="3"/>
  <c r="E59" i="3"/>
  <c r="F58" i="3"/>
  <c r="E58" i="3"/>
  <c r="F54" i="3"/>
  <c r="E54" i="3"/>
  <c r="F51" i="3"/>
  <c r="E51" i="3"/>
  <c r="F48" i="3"/>
  <c r="E48" i="3"/>
  <c r="E68" i="3" s="1"/>
  <c r="F43" i="3"/>
  <c r="F68" i="3" s="1"/>
  <c r="E43" i="3"/>
  <c r="F33" i="3"/>
  <c r="E33" i="3"/>
  <c r="D26" i="3"/>
  <c r="D25" i="3"/>
  <c r="D24" i="3"/>
  <c r="D23" i="3"/>
  <c r="F106" i="3" l="1"/>
  <c r="F97" i="3"/>
  <c r="E106" i="3"/>
  <c r="E97" i="3"/>
  <c r="E93" i="3"/>
  <c r="E102" i="3" l="1"/>
  <c r="E99" i="3"/>
  <c r="F102" i="3"/>
  <c r="F99" i="3"/>
  <c r="F133" i="3" l="1"/>
  <c r="F135" i="3" s="1"/>
  <c r="F136" i="3" s="1"/>
  <c r="F104" i="3"/>
  <c r="F105" i="3" s="1"/>
  <c r="E133" i="3"/>
  <c r="E135" i="3" s="1"/>
  <c r="E136" i="3" s="1"/>
  <c r="E104" i="3"/>
  <c r="E105" i="3" s="1"/>
  <c r="F170" i="2" l="1"/>
  <c r="F164" i="2"/>
  <c r="F166" i="2" s="1"/>
  <c r="F172" i="2" s="1"/>
  <c r="E164" i="2"/>
  <c r="E166" i="2" s="1"/>
  <c r="E172" i="2" s="1"/>
  <c r="F151" i="2"/>
  <c r="E151" i="2"/>
  <c r="F148" i="2"/>
  <c r="F143" i="2"/>
  <c r="E143" i="2"/>
  <c r="F139" i="2"/>
  <c r="F144" i="2" s="1"/>
  <c r="F150" i="2" s="1"/>
  <c r="E139" i="2"/>
  <c r="F136" i="2"/>
  <c r="E136" i="2"/>
  <c r="E144" i="2" s="1"/>
  <c r="F121" i="2"/>
  <c r="F118" i="2"/>
  <c r="E118" i="2"/>
  <c r="E121" i="2" s="1"/>
  <c r="B110" i="2"/>
  <c r="F104" i="2"/>
  <c r="E104" i="2"/>
  <c r="F102" i="2"/>
  <c r="F173" i="2" s="1"/>
  <c r="E102" i="2"/>
  <c r="E173" i="2" s="1"/>
  <c r="F87" i="2"/>
  <c r="E87" i="2"/>
  <c r="E170" i="2" s="1"/>
  <c r="F84" i="2"/>
  <c r="F85" i="2" s="1"/>
  <c r="E84" i="2"/>
  <c r="E85" i="2" s="1"/>
  <c r="F78" i="2"/>
  <c r="E78" i="2"/>
  <c r="F43" i="2"/>
  <c r="E43" i="2"/>
  <c r="F42" i="2"/>
  <c r="E42" i="2"/>
  <c r="E38" i="2" s="1"/>
  <c r="F38" i="2"/>
  <c r="F35" i="2"/>
  <c r="E35" i="2"/>
  <c r="F32" i="2"/>
  <c r="E32" i="2"/>
  <c r="F27" i="2"/>
  <c r="E27" i="2"/>
  <c r="F17" i="2"/>
  <c r="E17" i="2"/>
  <c r="D12" i="2"/>
  <c r="D10" i="2"/>
  <c r="D9" i="2"/>
  <c r="D8" i="2"/>
  <c r="D7" i="2"/>
  <c r="F52" i="2" l="1"/>
  <c r="E52" i="2"/>
  <c r="F81" i="2"/>
  <c r="F77" i="2"/>
  <c r="F90" i="2"/>
  <c r="E148" i="2"/>
  <c r="E150" i="2" s="1"/>
  <c r="F83" i="2" l="1"/>
  <c r="F86" i="2"/>
  <c r="E77" i="2"/>
  <c r="E90" i="2"/>
  <c r="E81" i="2"/>
  <c r="E83" i="2" l="1"/>
  <c r="E86" i="2"/>
  <c r="F117" i="2"/>
  <c r="F119" i="2" s="1"/>
  <c r="F120" i="2" s="1"/>
  <c r="F88" i="2"/>
  <c r="E88" i="2" l="1"/>
  <c r="E117" i="2"/>
  <c r="E119" i="2" s="1"/>
  <c r="E120" i="2" s="1"/>
</calcChain>
</file>

<file path=xl/sharedStrings.xml><?xml version="1.0" encoding="utf-8"?>
<sst xmlns="http://schemas.openxmlformats.org/spreadsheetml/2006/main" count="3060" uniqueCount="286">
  <si>
    <t>INSTRUKCE K VYPLNĚNÍ:</t>
  </si>
  <si>
    <r>
      <t xml:space="preserve">§ </t>
    </r>
    <r>
      <rPr>
        <sz val="11"/>
        <rFont val="Segoe UI"/>
        <family val="2"/>
        <charset val="238"/>
      </rPr>
      <t xml:space="preserve">Formulář se vyplňuje </t>
    </r>
    <r>
      <rPr>
        <b/>
        <sz val="11"/>
        <rFont val="Segoe UI"/>
        <family val="2"/>
        <charset val="238"/>
      </rPr>
      <t>pro každou kalkulaci zvlášť</t>
    </r>
    <r>
      <rPr>
        <sz val="11"/>
        <rFont val="Segoe UI"/>
        <family val="2"/>
        <charset val="238"/>
      </rPr>
      <t xml:space="preserve"> - tj. vyplňuje se samostatný formulář (soubor .xls) pro cenu vody pitné, samostatný formulář pro cenu vody odpadní atd. V případě, že prodávající v jedné lokalitě zajišťuje např. vodu pitnou i vodu odpadní, je možno vyplnit a zaslat údaje v jednom formuláři (souboru .xls).</t>
    </r>
  </si>
  <si>
    <r>
      <rPr>
        <sz val="11"/>
        <rFont val="Wingdings"/>
        <family val="2"/>
        <charset val="2"/>
      </rPr>
      <t>§</t>
    </r>
    <r>
      <rPr>
        <sz val="11"/>
        <rFont val="Segoe UI"/>
        <family val="2"/>
        <charset val="238"/>
      </rPr>
      <t xml:space="preserve">  Vyplněné tabulky s </t>
    </r>
    <r>
      <rPr>
        <u/>
        <sz val="11"/>
        <rFont val="Segoe UI"/>
        <family val="2"/>
        <charset val="238"/>
      </rPr>
      <t>plánovou kalkulací</t>
    </r>
    <r>
      <rPr>
        <sz val="11"/>
        <rFont val="Segoe UI"/>
        <family val="2"/>
        <charset val="238"/>
      </rPr>
      <t xml:space="preserve"> ceny vody zašlete </t>
    </r>
    <r>
      <rPr>
        <b/>
        <sz val="11"/>
        <rFont val="Segoe UI"/>
        <family val="2"/>
        <charset val="238"/>
      </rPr>
      <t>nejpozději jeden kalendářní den před její platností prostřednictvím webové aplikace VODA Monitor</t>
    </r>
    <r>
      <rPr>
        <sz val="11"/>
        <rFont val="Segoe UI"/>
        <family val="2"/>
        <charset val="238"/>
      </rPr>
      <t xml:space="preserve"> (</t>
    </r>
    <r>
      <rPr>
        <u/>
        <sz val="11"/>
        <rFont val="Segoe UI"/>
        <family val="2"/>
        <charset val="238"/>
      </rPr>
      <t>https://vodamonitor.spcss.cz</t>
    </r>
    <r>
      <rPr>
        <sz val="11"/>
        <rFont val="Segoe UI"/>
        <family val="2"/>
        <charset val="238"/>
      </rPr>
      <t>).</t>
    </r>
  </si>
  <si>
    <r>
      <t xml:space="preserve">§ </t>
    </r>
    <r>
      <rPr>
        <sz val="11"/>
        <color indexed="8"/>
        <rFont val="Segoe UI"/>
        <family val="2"/>
        <charset val="238"/>
      </rPr>
      <t xml:space="preserve">Tabulky posílejte pouze ve </t>
    </r>
    <r>
      <rPr>
        <b/>
        <sz val="11"/>
        <color indexed="8"/>
        <rFont val="Segoe UI"/>
        <family val="2"/>
        <charset val="238"/>
      </rPr>
      <t xml:space="preserve">formátu MS Excel </t>
    </r>
    <r>
      <rPr>
        <sz val="11"/>
        <color indexed="8"/>
        <rFont val="Segoe UI"/>
        <family val="2"/>
        <charset val="238"/>
      </rPr>
      <t>(přípony .xlsx, .xls), dokument v PDF nebude akceptován.</t>
    </r>
  </si>
  <si>
    <r>
      <t xml:space="preserve">§ </t>
    </r>
    <r>
      <rPr>
        <sz val="11"/>
        <color indexed="8"/>
        <rFont val="Segoe UI"/>
        <family val="2"/>
        <charset val="238"/>
      </rPr>
      <t>Vyplněné formuláře s kalkulacemi již, prosím,</t>
    </r>
    <r>
      <rPr>
        <b/>
        <sz val="11"/>
        <color indexed="8"/>
        <rFont val="Segoe UI"/>
        <family val="2"/>
        <charset val="238"/>
      </rPr>
      <t xml:space="preserve"> neposílejte do datové schránky Ministerstva financí</t>
    </r>
    <r>
      <rPr>
        <sz val="11"/>
        <color indexed="8"/>
        <rFont val="Segoe UI"/>
        <family val="2"/>
        <charset val="238"/>
      </rPr>
      <t xml:space="preserve">. </t>
    </r>
  </si>
  <si>
    <r>
      <t xml:space="preserve">§ </t>
    </r>
    <r>
      <rPr>
        <sz val="11"/>
        <color indexed="8"/>
        <rFont val="Segoe UI"/>
        <family val="2"/>
        <charset val="238"/>
      </rPr>
      <t>Údaje se vyplňují zvlášť za vodu pitnou, vodu předanou, vodu odpadní a vodu převzatou.</t>
    </r>
  </si>
  <si>
    <r>
      <t xml:space="preserve">§ </t>
    </r>
    <r>
      <rPr>
        <sz val="11"/>
        <color indexed="8"/>
        <rFont val="Segoe UI"/>
        <family val="2"/>
        <charset val="238"/>
      </rPr>
      <t>Údaje za vodu předanou se vyplní do sloupce pro vodu pitnou, údaje za vodu převzatou do sloupce pro vodu odpadní.</t>
    </r>
  </si>
  <si>
    <r>
      <t xml:space="preserve">§ </t>
    </r>
    <r>
      <rPr>
        <sz val="11"/>
        <color indexed="8"/>
        <rFont val="Segoe UI"/>
        <family val="2"/>
        <charset val="238"/>
      </rPr>
      <t>Náklady a prostředky obnovy se uvádějí v mil. Kč na 6 desetinných míst.</t>
    </r>
  </si>
  <si>
    <r>
      <t xml:space="preserve">§ </t>
    </r>
    <r>
      <rPr>
        <sz val="11"/>
        <color indexed="8"/>
        <rFont val="Segoe UI"/>
        <family val="2"/>
        <charset val="238"/>
      </rPr>
      <t>Údaje v řádcích</t>
    </r>
    <r>
      <rPr>
        <sz val="11"/>
        <color indexed="8"/>
        <rFont val="Segoe UI"/>
        <family val="2"/>
        <charset val="238"/>
      </rPr>
      <t xml:space="preserve"> VII až VIII se uvádějí v mil. Kč na 6 desetinných míst.</t>
    </r>
  </si>
  <si>
    <t>Legenda:</t>
  </si>
  <si>
    <t>buňka k vyplnění</t>
  </si>
  <si>
    <t>hodnoty se načítají z listu "Identifikace"</t>
  </si>
  <si>
    <t>Příloha č. 1 k výměru MF č. 01/VODA/2022</t>
  </si>
  <si>
    <t>PLÁNOVÁ KALKULACE CENY VODY 
PRO KALENDÁŘNÍ ROK 2026</t>
  </si>
  <si>
    <t>PRO OBLAST (LOKALITU):</t>
  </si>
  <si>
    <t>Skupinový vodovod Haná</t>
  </si>
  <si>
    <t>Tabulka č. 1</t>
  </si>
  <si>
    <t>I.</t>
  </si>
  <si>
    <t>Příjemce vodného a stočného - název</t>
  </si>
  <si>
    <t>více zde</t>
  </si>
  <si>
    <t>Příjemce vodného a stočného - IČO</t>
  </si>
  <si>
    <t>II.</t>
  </si>
  <si>
    <t>Provozovatel - název</t>
  </si>
  <si>
    <t>Provozovatel - IČO</t>
  </si>
  <si>
    <t>III.</t>
  </si>
  <si>
    <t>Vlastník - název</t>
  </si>
  <si>
    <t>Vlastník - IČO</t>
  </si>
  <si>
    <t>IV.</t>
  </si>
  <si>
    <t>Formulář A až G</t>
  </si>
  <si>
    <t>Formulář A</t>
  </si>
  <si>
    <t>V.</t>
  </si>
  <si>
    <t>Index 1 až x</t>
  </si>
  <si>
    <t>Voda pitná</t>
  </si>
  <si>
    <t>Voda odpadní</t>
  </si>
  <si>
    <t>VI.</t>
  </si>
  <si>
    <t>IČPE související s cenou</t>
  </si>
  <si>
    <t>VII.</t>
  </si>
  <si>
    <t>Prostředky obnovy na rok xxxx (t) (mil. Kč) podle PFO</t>
  </si>
  <si>
    <t>VII.1</t>
  </si>
  <si>
    <t>Z toho: Prostředky na obnovu z vodného a stočného na rok xxxx (t)</t>
  </si>
  <si>
    <t>VIII.</t>
  </si>
  <si>
    <t>Hodnota souvisejícího infrastrukturního majetku podle VÚME (mil. Kč) 
k 31. 12. 2024</t>
  </si>
  <si>
    <t>Kalkulační položky pro výpočet ceny pro vodné a stočné</t>
  </si>
  <si>
    <t>Řádek</t>
  </si>
  <si>
    <t>Kalkulační položky</t>
  </si>
  <si>
    <t xml:space="preserve">Měrná
jednotka </t>
  </si>
  <si>
    <t>Kalkulace</t>
  </si>
  <si>
    <t>2a</t>
  </si>
  <si>
    <t>1.</t>
  </si>
  <si>
    <t>Materiál</t>
  </si>
  <si>
    <t>mil. Kč</t>
  </si>
  <si>
    <t>1.1</t>
  </si>
  <si>
    <t>- surová voda podzemní + povrchová</t>
  </si>
  <si>
    <t>1.2</t>
  </si>
  <si>
    <t>- pitná voda převzatá + odpadní voda předaná k čištění</t>
  </si>
  <si>
    <t>1.3</t>
  </si>
  <si>
    <t>- chemikálie</t>
  </si>
  <si>
    <t>1.4</t>
  </si>
  <si>
    <t>- ostatní materiál</t>
  </si>
  <si>
    <t>2.</t>
  </si>
  <si>
    <t>Energie</t>
  </si>
  <si>
    <t>2.1</t>
  </si>
  <si>
    <t>- elektrická energie</t>
  </si>
  <si>
    <t>2.2</t>
  </si>
  <si>
    <t>- ostatní energie</t>
  </si>
  <si>
    <t>3.</t>
  </si>
  <si>
    <t xml:space="preserve"> Osobní náklady</t>
  </si>
  <si>
    <t>3.1</t>
  </si>
  <si>
    <t>- mzdové náklady</t>
  </si>
  <si>
    <t>3.2</t>
  </si>
  <si>
    <t>- osobní náklady další</t>
  </si>
  <si>
    <t>4.</t>
  </si>
  <si>
    <t>Ostatní přímé náklady</t>
  </si>
  <si>
    <t>4.1</t>
  </si>
  <si>
    <t>- odpisy infrastrukturního majetku</t>
  </si>
  <si>
    <t>4.2</t>
  </si>
  <si>
    <t>- obnovující opravy infrastrukturního majetku</t>
  </si>
  <si>
    <t>4.3</t>
  </si>
  <si>
    <t>- opravy infrastrukturního majetku ostatní</t>
  </si>
  <si>
    <t>4.4</t>
  </si>
  <si>
    <t>- pachtovné/nájemné infrastrukturního majetku</t>
  </si>
  <si>
    <t>5.</t>
  </si>
  <si>
    <t>Jiné provozní náklady</t>
  </si>
  <si>
    <t>5.1</t>
  </si>
  <si>
    <t>- poplatky za vypouštění odpadních vod</t>
  </si>
  <si>
    <t>5.2</t>
  </si>
  <si>
    <t>- ostatní provozní náklady externí</t>
  </si>
  <si>
    <t>5.3</t>
  </si>
  <si>
    <t>- ostatní provozní náklady ve vlastní režii</t>
  </si>
  <si>
    <t>6.</t>
  </si>
  <si>
    <t>Finanční náklady</t>
  </si>
  <si>
    <t>7.</t>
  </si>
  <si>
    <t>Ostatní výnosy</t>
  </si>
  <si>
    <t>8.</t>
  </si>
  <si>
    <t>Výrobní režie</t>
  </si>
  <si>
    <t>9.</t>
  </si>
  <si>
    <t>Správní režie</t>
  </si>
  <si>
    <t>9.1</t>
  </si>
  <si>
    <t>- z ř. 9 osobní náklady režijní správní</t>
  </si>
  <si>
    <t>10.</t>
  </si>
  <si>
    <t>Úplné vlastní náklady (ÚVN)</t>
  </si>
  <si>
    <t xml:space="preserve"> A</t>
  </si>
  <si>
    <t>Počet pracovníků</t>
  </si>
  <si>
    <t>osob</t>
  </si>
  <si>
    <t xml:space="preserve"> B</t>
  </si>
  <si>
    <t>Voda pitná fakturovaná</t>
  </si>
  <si>
    <r>
      <t>mil. m</t>
    </r>
    <r>
      <rPr>
        <vertAlign val="superscript"/>
        <sz val="10"/>
        <color indexed="8"/>
        <rFont val="Segoe UI"/>
        <family val="2"/>
        <charset val="238"/>
      </rPr>
      <t>3</t>
    </r>
  </si>
  <si>
    <t>x</t>
  </si>
  <si>
    <t xml:space="preserve"> C</t>
  </si>
  <si>
    <t xml:space="preserve">- z toho domácnosti  </t>
  </si>
  <si>
    <t xml:space="preserve"> D</t>
  </si>
  <si>
    <t>Voda odpadní odváděná fakturovaná</t>
  </si>
  <si>
    <t xml:space="preserve"> E</t>
  </si>
  <si>
    <t>- z toho domácnosti</t>
  </si>
  <si>
    <t xml:space="preserve"> F</t>
  </si>
  <si>
    <t>Voda srážková fakturovaná</t>
  </si>
  <si>
    <t xml:space="preserve"> G</t>
  </si>
  <si>
    <t>Voda odpadní čištěná</t>
  </si>
  <si>
    <t xml:space="preserve"> H</t>
  </si>
  <si>
    <t>Pitná nebo odpadní voda převzatá</t>
  </si>
  <si>
    <t xml:space="preserve"> I</t>
  </si>
  <si>
    <t>Pitná nebo odpadní voda předaná</t>
  </si>
  <si>
    <t xml:space="preserve"> J</t>
  </si>
  <si>
    <t>Voda vyrobená</t>
  </si>
  <si>
    <r>
      <t>mil. m</t>
    </r>
    <r>
      <rPr>
        <vertAlign val="superscript"/>
        <sz val="10"/>
        <rFont val="Segoe UI"/>
        <family val="2"/>
        <charset val="238"/>
      </rPr>
      <t>3</t>
    </r>
  </si>
  <si>
    <t>Poznámka:</t>
  </si>
  <si>
    <r>
      <rPr>
        <sz val="10"/>
        <color indexed="8"/>
        <rFont val="Arial"/>
        <family val="2"/>
        <charset val="238"/>
      </rPr>
      <t>■</t>
    </r>
    <r>
      <rPr>
        <sz val="10"/>
        <color indexed="8"/>
        <rFont val="Segoe UI"/>
        <family val="2"/>
        <charset val="238"/>
      </rPr>
      <t xml:space="preserve"> Náklady a prostředky obnovy se uvádějí v mil. Kč na 6 desetinných míst.</t>
    </r>
  </si>
  <si>
    <r>
      <rPr>
        <sz val="10"/>
        <color indexed="8"/>
        <rFont val="Arial"/>
        <family val="2"/>
        <charset val="238"/>
      </rPr>
      <t>■</t>
    </r>
    <r>
      <rPr>
        <sz val="10"/>
        <color indexed="8"/>
        <rFont val="Segoe UI"/>
        <family val="2"/>
        <charset val="238"/>
      </rPr>
      <t xml:space="preserve"> Řádky VII až VIII se uvádějí v mil. Kč na 6 desetinných míst.</t>
    </r>
  </si>
  <si>
    <r>
      <rPr>
        <sz val="10"/>
        <color indexed="8"/>
        <rFont val="Arial"/>
        <family val="2"/>
        <charset val="238"/>
      </rPr>
      <t>■</t>
    </r>
    <r>
      <rPr>
        <sz val="10"/>
        <color indexed="8"/>
        <rFont val="Segoe UI"/>
        <family val="2"/>
        <charset val="238"/>
      </rPr>
      <t xml:space="preserve"> VÚME = vybrané údaje majetkové evidence.</t>
    </r>
  </si>
  <si>
    <r>
      <rPr>
        <sz val="10"/>
        <color indexed="8"/>
        <rFont val="Arial"/>
        <family val="2"/>
        <charset val="238"/>
      </rPr>
      <t>■</t>
    </r>
    <r>
      <rPr>
        <sz val="10"/>
        <color indexed="8"/>
        <rFont val="Segoe UI"/>
        <family val="2"/>
        <charset val="238"/>
      </rPr>
      <t xml:space="preserve"> IČPE = identifikační číslo provozní evidence.</t>
    </r>
  </si>
  <si>
    <r>
      <rPr>
        <sz val="10"/>
        <color indexed="8"/>
        <rFont val="Arial"/>
        <family val="2"/>
        <charset val="238"/>
      </rPr>
      <t>■</t>
    </r>
    <r>
      <rPr>
        <sz val="10"/>
        <color indexed="8"/>
        <rFont val="Segoe UI"/>
        <family val="2"/>
        <charset val="238"/>
      </rPr>
      <t xml:space="preserve"> PFO  = plán financování obnovy vodovodů a kanalizací.</t>
    </r>
  </si>
  <si>
    <t>Tabulka č. 2</t>
  </si>
  <si>
    <t xml:space="preserve">Kalkulovaná cena pro vodné a pro stočné </t>
  </si>
  <si>
    <t>Text</t>
  </si>
  <si>
    <t>Měrná jednotka</t>
  </si>
  <si>
    <t>3a</t>
  </si>
  <si>
    <t>4a</t>
  </si>
  <si>
    <t>11.</t>
  </si>
  <si>
    <t xml:space="preserve">JEDNOTKOVÉ NÁKLADY </t>
  </si>
  <si>
    <r>
      <t>Kč.m</t>
    </r>
    <r>
      <rPr>
        <vertAlign val="superscript"/>
        <sz val="10"/>
        <color indexed="8"/>
        <rFont val="Segoe UI"/>
        <family val="2"/>
        <charset val="238"/>
      </rPr>
      <t>-3</t>
    </r>
  </si>
  <si>
    <t>12.</t>
  </si>
  <si>
    <t>Vyrovnávací položky</t>
  </si>
  <si>
    <t>12.1</t>
  </si>
  <si>
    <t>Vyrovnávací položka z roku t-2 dle platných pravidel cenové regulace</t>
  </si>
  <si>
    <t>12.2</t>
  </si>
  <si>
    <t>Finanční vypořádání rozdílu kalkulací prováděných podle metodiky OPŽP - finanční nástroje</t>
  </si>
  <si>
    <t>13.</t>
  </si>
  <si>
    <t>ÚVN + vyrovnávací položky</t>
  </si>
  <si>
    <t>14.</t>
  </si>
  <si>
    <t>Kalkulační zisk/ztráta</t>
  </si>
  <si>
    <t>15.</t>
  </si>
  <si>
    <t>- podíl kalkul. zisku/ztráty z ÚVN včetně vyrovnávacích položek 
(orientační ukazatel)</t>
  </si>
  <si>
    <t>%</t>
  </si>
  <si>
    <t>16.</t>
  </si>
  <si>
    <t>- z ř. 14 prostředky na obnovu infrastrukturního majetku</t>
  </si>
  <si>
    <t>17.</t>
  </si>
  <si>
    <t>- zisk k použití/ ztráta</t>
  </si>
  <si>
    <t>18.</t>
  </si>
  <si>
    <t>Celkem ÚVN + vyrovnávací položky + kalkulační zisk/ztráta</t>
  </si>
  <si>
    <t>19.</t>
  </si>
  <si>
    <t>Voda fakturovaná pitná, odpadní + srážková</t>
  </si>
  <si>
    <t>20.</t>
  </si>
  <si>
    <t>UPLATŇOVANÁ CENA pro vodné, stočné</t>
  </si>
  <si>
    <t>21.</t>
  </si>
  <si>
    <t>UPLATŇOVANÁ CENA pro vodné, stočné + DPH</t>
  </si>
  <si>
    <t>22.</t>
  </si>
  <si>
    <t>Plně obnovující cena</t>
  </si>
  <si>
    <t>Tabulka č. 3</t>
  </si>
  <si>
    <t xml:space="preserve">  </t>
  </si>
  <si>
    <t xml:space="preserve">Kalkulace pachtovného nebo nájemného  </t>
  </si>
  <si>
    <t>Položka</t>
  </si>
  <si>
    <t>Měrná 
jednotka</t>
  </si>
  <si>
    <t>Kalkulace 
pro rok 2026</t>
  </si>
  <si>
    <t>Pachtovné/nájemné infrastrukturního majetku</t>
  </si>
  <si>
    <t>4.4.1</t>
  </si>
  <si>
    <r>
      <t>- odpisy propachtovaného/pronajatého</t>
    </r>
    <r>
      <rPr>
        <sz val="10"/>
        <color indexed="8"/>
        <rFont val="Segoe UI"/>
        <family val="2"/>
        <charset val="238"/>
      </rPr>
      <t xml:space="preserve"> majetku infrastrukturního majetku</t>
    </r>
  </si>
  <si>
    <t>4.4.2</t>
  </si>
  <si>
    <t>- opravy infrastrukturního majetku obnovující, které hradí vlastník propachtovaného/pronajatého infrastrukturního majetku</t>
  </si>
  <si>
    <t>4.4.3</t>
  </si>
  <si>
    <r>
      <t>- opravy infrastrukturního majetku ostatní, které hradí vlastník propachtovaného/pronajatého</t>
    </r>
    <r>
      <rPr>
        <sz val="10"/>
        <color indexed="8"/>
        <rFont val="Segoe UI"/>
        <family val="2"/>
        <charset val="238"/>
      </rPr>
      <t xml:space="preserve"> infrastrukturního majetku</t>
    </r>
  </si>
  <si>
    <t>4.4.4</t>
  </si>
  <si>
    <t>- ostatní nákladové položky zahrnuté v pachtovném/
nájemném nad rámec položek č. 4.4.1, 4.4.2., 4.4.3</t>
  </si>
  <si>
    <t>4.4.5</t>
  </si>
  <si>
    <t>- zisk/ztráta</t>
  </si>
  <si>
    <t>4.4.6</t>
  </si>
  <si>
    <t>- z ř. 4.4.5 prostředky na obnovu pronajatého infrastrukturního majetku z pachtovného/nájemného</t>
  </si>
  <si>
    <t>4.4.7</t>
  </si>
  <si>
    <t>Plně obnovující pachtovné/nájemné
Když (4.4.1 + 4.4.2) &lt; než 4.4.8, pak (ř. 4.4.3 + 4.4.4 + 4.4.8); jinak (4.4.1 + 4.4.2 + 4.4.3 +4.4.4)</t>
  </si>
  <si>
    <t>4.4.8</t>
  </si>
  <si>
    <t xml:space="preserve">Prostředky obnovy propachtovaného/pronajatého majetku na rok xxxx (t) (mil. Kč) podle PFO jeho vlastníka </t>
  </si>
  <si>
    <t>4.4.9</t>
  </si>
  <si>
    <t>Z toho: Prostředky na obnovu z pachtovného/nájemného na rok xxxx (t)</t>
  </si>
  <si>
    <t>Tabulka č. 4</t>
  </si>
  <si>
    <t>Kalkulovaná cena pro vodné a pro stočné 
při dvousložkové formě</t>
  </si>
  <si>
    <t>23.</t>
  </si>
  <si>
    <t>Pevná složka – (ÚVN + vyrovnávací položky + kalkulační zisk/ztráta)</t>
  </si>
  <si>
    <t>23a.</t>
  </si>
  <si>
    <t>- podíl z celkových ÚVN včetně vyrovnávací položky a kalkulačního zisku/ztráta</t>
  </si>
  <si>
    <t>24.</t>
  </si>
  <si>
    <t>Pohyblivá složka – (ÚVN + vyrovnávací položky + kalkulační zisk/ztráta)</t>
  </si>
  <si>
    <t>24a.</t>
  </si>
  <si>
    <t>- z toho: ÚVN + vyrovnávací položky</t>
  </si>
  <si>
    <t>24b.</t>
  </si>
  <si>
    <t>Kalkulační zisk / ztráta</t>
  </si>
  <si>
    <t>25.</t>
  </si>
  <si>
    <t>UPLATŇOVANÁ CENA pohyblivé složky</t>
  </si>
  <si>
    <t>26.</t>
  </si>
  <si>
    <t>UPLATŇOVANÁ CENA pohyblivé složky + DPH</t>
  </si>
  <si>
    <t>27.</t>
  </si>
  <si>
    <t>Technické parametry pevné složky podle § 33 odst. 1 vyhlášky č. 428/2001 Sb. 
(a, b, c) a výše nejnižší a nejvyšší platby za pevnou složku v Kč za rok a přípojku</t>
  </si>
  <si>
    <t>Tabulka č. 5</t>
  </si>
  <si>
    <t>Výpočet přiměřeného zisku pro kalendářní rok 2026
(pro plánovou kalkulaci)</t>
  </si>
  <si>
    <t>Uvedené řádky v mil. Kč se uvádí na 6 desetinných míst.</t>
  </si>
  <si>
    <t>pro rok 2026</t>
  </si>
  <si>
    <t>Zisk zajišťující návratnost kapitálu dle bodu (5) písm. a) výměru MF</t>
  </si>
  <si>
    <t>14.1</t>
  </si>
  <si>
    <r>
      <t xml:space="preserve">Reprodukční hodnota infrastrukturního majetku, kterou </t>
    </r>
    <r>
      <rPr>
        <b/>
        <sz val="10"/>
        <rFont val="Segoe UI"/>
        <family val="2"/>
        <charset val="238"/>
      </rPr>
      <t>provozovatel</t>
    </r>
    <r>
      <rPr>
        <sz val="10"/>
        <rFont val="Segoe UI"/>
        <family val="2"/>
        <charset val="238"/>
      </rPr>
      <t xml:space="preserve"> přiřadil ke konkrétní kalkulaci (IM) </t>
    </r>
  </si>
  <si>
    <t>14.1.1</t>
  </si>
  <si>
    <t>Míra návratnosti (Mp)</t>
  </si>
  <si>
    <t>14.1.2</t>
  </si>
  <si>
    <r>
      <t>Zisk zajišťující návratnost kapitálu provozovatele (Z</t>
    </r>
    <r>
      <rPr>
        <vertAlign val="subscript"/>
        <sz val="10"/>
        <rFont val="Segoe UI"/>
        <family val="2"/>
        <charset val="238"/>
      </rPr>
      <t>NKP</t>
    </r>
    <r>
      <rPr>
        <sz val="10"/>
        <rFont val="Segoe UI"/>
        <family val="2"/>
        <charset val="238"/>
      </rPr>
      <t>)</t>
    </r>
  </si>
  <si>
    <t>14.2</t>
  </si>
  <si>
    <r>
      <t xml:space="preserve">Reprodukční hodnota infrastrukturního majetku, kterou </t>
    </r>
    <r>
      <rPr>
        <b/>
        <sz val="10"/>
        <rFont val="Segoe UI"/>
        <family val="2"/>
        <charset val="238"/>
      </rPr>
      <t>vlastník</t>
    </r>
    <r>
      <rPr>
        <sz val="10"/>
        <rFont val="Segoe UI"/>
        <family val="2"/>
        <charset val="238"/>
      </rPr>
      <t xml:space="preserve"> přiřadil ke konkrétní kalkulaci (IM)</t>
    </r>
  </si>
  <si>
    <t>14.2.1</t>
  </si>
  <si>
    <t>Míra návratnosti (Mv)</t>
  </si>
  <si>
    <t>14.2.2</t>
  </si>
  <si>
    <r>
      <t>Zisk zajišťující návratnost kapitálu vlastníka (Z</t>
    </r>
    <r>
      <rPr>
        <vertAlign val="subscript"/>
        <sz val="10"/>
        <rFont val="Segoe UI"/>
        <family val="2"/>
        <charset val="238"/>
      </rPr>
      <t>NKV</t>
    </r>
    <r>
      <rPr>
        <sz val="10"/>
        <rFont val="Segoe UI"/>
        <family val="2"/>
        <charset val="238"/>
      </rPr>
      <t>)</t>
    </r>
  </si>
  <si>
    <t>14.3</t>
  </si>
  <si>
    <t>Navýšení zisku o částku, která bude využita a skutečně vyčerpána podle plánu financování obnovy a která není 
v kalkulaci uplatněna jiným způsobem</t>
  </si>
  <si>
    <t>14.4</t>
  </si>
  <si>
    <t xml:space="preserve">Rozdíl mezi prokazatelně vynaloženými prostředky na nákup společnosti a výší vlastního kapitálu společnosti v čase nákupu </t>
  </si>
  <si>
    <t>14.4.1</t>
  </si>
  <si>
    <t xml:space="preserve">Míra návratnosti </t>
  </si>
  <si>
    <t>14.4.2</t>
  </si>
  <si>
    <t>Možné navýšení zisku při zohlednění nákupu společnosti</t>
  </si>
  <si>
    <t>14.5</t>
  </si>
  <si>
    <t>Celkový zisk zajišťující návratnost kapitálu</t>
  </si>
  <si>
    <t>Meziroční nárůst zisku dle bodu (5) písm. b) výměru MF</t>
  </si>
  <si>
    <t>14.6</t>
  </si>
  <si>
    <r>
      <t>Hodnota přiměřeného zisku na 1 m</t>
    </r>
    <r>
      <rPr>
        <vertAlign val="superscript"/>
        <sz val="10"/>
        <rFont val="Segoe UI"/>
        <family val="2"/>
        <charset val="238"/>
      </rPr>
      <t>3</t>
    </r>
    <r>
      <rPr>
        <sz val="10"/>
        <rFont val="Segoe UI"/>
        <family val="2"/>
        <charset val="238"/>
      </rPr>
      <t xml:space="preserve"> (PZ</t>
    </r>
    <r>
      <rPr>
        <vertAlign val="subscript"/>
        <sz val="10"/>
        <rFont val="Segoe UI"/>
        <family val="2"/>
        <charset val="238"/>
      </rPr>
      <t>t-1</t>
    </r>
    <r>
      <rPr>
        <sz val="10"/>
        <rFont val="Segoe UI"/>
        <family val="2"/>
        <charset val="238"/>
      </rPr>
      <t>) pro rok 2025
(rok t-1) v první plánové kalkulaci</t>
    </r>
  </si>
  <si>
    <r>
      <t>Kč/m</t>
    </r>
    <r>
      <rPr>
        <vertAlign val="superscript"/>
        <sz val="10"/>
        <color indexed="8"/>
        <rFont val="Segoe UI"/>
        <family val="2"/>
        <charset val="238"/>
      </rPr>
      <t>3</t>
    </r>
  </si>
  <si>
    <t>14.6.1</t>
  </si>
  <si>
    <r>
      <t>Míra meziročního nárůstu zisku na 1 m</t>
    </r>
    <r>
      <rPr>
        <vertAlign val="superscript"/>
        <sz val="10"/>
        <rFont val="Segoe UI"/>
        <family val="2"/>
        <charset val="238"/>
      </rPr>
      <t>3</t>
    </r>
  </si>
  <si>
    <t>14.6.2</t>
  </si>
  <si>
    <t>Hodnota zisku s uplatněním limitu meziročního nárůstu přiměřeného zisku podle bodu (5) písm. b) výměru MF</t>
  </si>
  <si>
    <t>Celkový přiměřený zisk dle bodu (5) písm. a) a b) výměru MF a zisk uplatněný v plánové kalkulaci</t>
  </si>
  <si>
    <t>14.7</t>
  </si>
  <si>
    <t>Přiměřený zisk podle bodu (5) písm. a) a písm. b) výměru MF</t>
  </si>
  <si>
    <t>Tabulka č. 6</t>
  </si>
  <si>
    <t>Údaje v tabulce slouží pro určení maximální výše zisku v pachtovném (nájemném) pro řádek 4.4.5 Tabulky č. 3 "Kalkulace pachtovného nebo nájemného.</t>
  </si>
  <si>
    <t>Přiměřený zisk uplatněný v pachtovném (nájemném) dle bodu (5) písm. a) výměru MF</t>
  </si>
  <si>
    <t>4.4.5.1</t>
  </si>
  <si>
    <t>Reprodukční hodnota infrastrukturního majetku, který vlastník propachtovává (pronajímá)</t>
  </si>
  <si>
    <t>4.4.5.2</t>
  </si>
  <si>
    <t>4.4.5.3</t>
  </si>
  <si>
    <t>4.4.5.4</t>
  </si>
  <si>
    <t xml:space="preserve">Navýšení zisku o částku, která bude využita a skutečně vyčerpána podle plánu financování obnovy a která není
v kalkulaci uplatněna jiným způsobem </t>
  </si>
  <si>
    <t>4.4.5.5</t>
  </si>
  <si>
    <t xml:space="preserve">Celkový zisk v pachtovném (nájemném) zajišťující návratnost kapitálu vlastníka </t>
  </si>
  <si>
    <t>Meziroční nárůst zisku v pachtovném (nájemném) dle bodu (5) písm. b) výměru MF</t>
  </si>
  <si>
    <t>4.4.5.6</t>
  </si>
  <si>
    <r>
      <t>Hodnota přiměřeného zisku v pachtovném (nájemném) na 1 m</t>
    </r>
    <r>
      <rPr>
        <vertAlign val="superscript"/>
        <sz val="10"/>
        <rFont val="Segoe UI"/>
        <family val="2"/>
        <charset val="238"/>
      </rPr>
      <t>3</t>
    </r>
    <r>
      <rPr>
        <sz val="10"/>
        <rFont val="Segoe UI"/>
        <family val="2"/>
        <charset val="238"/>
      </rPr>
      <t xml:space="preserve"> (PZ</t>
    </r>
    <r>
      <rPr>
        <vertAlign val="subscript"/>
        <sz val="10"/>
        <rFont val="Segoe UI"/>
        <family val="2"/>
        <charset val="238"/>
      </rPr>
      <t>t-1</t>
    </r>
    <r>
      <rPr>
        <sz val="10"/>
        <rFont val="Segoe UI"/>
        <family val="2"/>
        <charset val="238"/>
      </rPr>
      <t>) pro rok 2025 (rok t-1) v první plánové kalkulaci</t>
    </r>
  </si>
  <si>
    <r>
      <t>Kč/m</t>
    </r>
    <r>
      <rPr>
        <vertAlign val="superscript"/>
        <sz val="10"/>
        <rFont val="Segoe UI"/>
        <family val="2"/>
        <charset val="238"/>
      </rPr>
      <t>3</t>
    </r>
  </si>
  <si>
    <t>4.4.5.7</t>
  </si>
  <si>
    <t>4.4.5.8</t>
  </si>
  <si>
    <t>Hodnota zisku s uplatněním limitu meziročního nárůstu přiměřeného zisku</t>
  </si>
  <si>
    <t>Přiměřený zisk dle bodu (5) písm. a) a b) výměru MF</t>
  </si>
  <si>
    <t>4.4.5.9</t>
  </si>
  <si>
    <t>Vypracoval - jméno a příjmení:</t>
  </si>
  <si>
    <t>Martin Vaculík</t>
  </si>
  <si>
    <t>Telefon:</t>
  </si>
  <si>
    <t>E-mail:</t>
  </si>
  <si>
    <t>martin.vaculik@vhpivanovice.cz</t>
  </si>
  <si>
    <t>Datum:</t>
  </si>
  <si>
    <t>Městys Nezamyslice, Obec Dřevnovice, Obec Mořice, Obec Pavlovice u Kojetína, MěstysTištín</t>
  </si>
  <si>
    <t>Němčice nad Hanou</t>
  </si>
  <si>
    <t>Město Němčice nad Hanou</t>
  </si>
  <si>
    <t>Kanalizace Vrchoslavice</t>
  </si>
  <si>
    <t>Obec Vrchoslavice</t>
  </si>
  <si>
    <t>Vodovod Heršpice</t>
  </si>
  <si>
    <t>Obec Heršpice</t>
  </si>
  <si>
    <t>Vodovod Drysice</t>
  </si>
  <si>
    <t>Prosím vyberte.</t>
  </si>
  <si>
    <t>Obec Drysice</t>
  </si>
  <si>
    <t>Vodovod Orlovice</t>
  </si>
  <si>
    <t>Obec Orlovice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</si>
</sst>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quot; &quot;000"/>
    <numFmt numFmtId="165" formatCode="000&quot; &quot;00&quot; &quot;000"/>
    <numFmt numFmtId="166" formatCode="#,##0.000000"/>
    <numFmt numFmtId="167" formatCode="000&quot; &quot;000&quot; &quot;000"/>
  </numFmts>
  <fonts count="44" x14ac:knownFonts="1">
    <font>
      <sz val="11"/>
      <color theme="1"/>
      <name val="Calibri"/>
      <family val="2"/>
      <charset val="238"/>
      <scheme val="minor"/>
    </font>
    <font>
      <sz val="11"/>
      <color theme="1"/>
      <name val="Calibri"/>
      <family val="2"/>
      <charset val="238"/>
      <scheme val="minor"/>
    </font>
    <font>
      <u/>
      <sz val="11"/>
      <color theme="10"/>
      <name val="Calibri"/>
      <family val="2"/>
      <charset val="238"/>
      <scheme val="minor"/>
    </font>
    <font>
      <sz val="11"/>
      <color theme="1"/>
      <name val="Segoe UI"/>
      <family val="2"/>
      <charset val="238"/>
    </font>
    <font>
      <sz val="10"/>
      <color theme="1"/>
      <name val="Segoe UI"/>
      <family val="2"/>
      <charset val="238"/>
    </font>
    <font>
      <sz val="10"/>
      <color rgb="FFFF0000"/>
      <name val="Segoe UI"/>
      <family val="2"/>
      <charset val="238"/>
    </font>
    <font>
      <sz val="10"/>
      <name val="Segoe UI"/>
      <family val="2"/>
      <charset val="238"/>
    </font>
    <font>
      <u/>
      <sz val="12"/>
      <color theme="1"/>
      <name val="Segoe UI"/>
      <family val="2"/>
      <charset val="238"/>
    </font>
    <font>
      <u/>
      <sz val="11"/>
      <color theme="1"/>
      <name val="Segoe UI"/>
      <family val="2"/>
      <charset val="238"/>
    </font>
    <font>
      <sz val="11"/>
      <name val="Wingdings"/>
      <family val="2"/>
      <charset val="2"/>
    </font>
    <font>
      <sz val="11"/>
      <name val="Segoe UI"/>
      <family val="2"/>
      <charset val="238"/>
    </font>
    <font>
      <b/>
      <sz val="11"/>
      <name val="Segoe UI"/>
      <family val="2"/>
      <charset val="238"/>
    </font>
    <font>
      <u/>
      <sz val="11"/>
      <name val="Segoe UI"/>
      <family val="2"/>
      <charset val="238"/>
    </font>
    <font>
      <sz val="10"/>
      <name val="Wingdings"/>
      <family val="2"/>
      <charset val="2"/>
    </font>
    <font>
      <sz val="12"/>
      <color theme="1"/>
      <name val="Segoe UI"/>
      <family val="2"/>
      <charset val="238"/>
    </font>
    <font>
      <sz val="11"/>
      <color theme="1"/>
      <name val="Wingdings"/>
      <family val="2"/>
      <charset val="2"/>
    </font>
    <font>
      <sz val="11"/>
      <color indexed="8"/>
      <name val="Segoe UI"/>
      <family val="2"/>
      <charset val="238"/>
    </font>
    <font>
      <b/>
      <sz val="11"/>
      <color indexed="8"/>
      <name val="Segoe UI"/>
      <family val="2"/>
      <charset val="238"/>
    </font>
    <font>
      <b/>
      <sz val="11"/>
      <color theme="1"/>
      <name val="Segoe UI"/>
      <family val="2"/>
      <charset val="238"/>
    </font>
    <font>
      <b/>
      <sz val="16"/>
      <name val="Segoe UI"/>
      <family val="2"/>
      <charset val="238"/>
    </font>
    <font>
      <sz val="12"/>
      <name val="Segoe UI"/>
      <family val="2"/>
      <charset val="238"/>
    </font>
    <font>
      <b/>
      <sz val="10"/>
      <name val="Segoe UI"/>
      <family val="2"/>
      <charset val="238"/>
    </font>
    <font>
      <u/>
      <sz val="10"/>
      <color theme="4"/>
      <name val="Segoe UI"/>
      <family val="2"/>
      <charset val="238"/>
    </font>
    <font>
      <sz val="9"/>
      <name val="Segoe UI"/>
      <family val="2"/>
      <charset val="238"/>
    </font>
    <font>
      <b/>
      <sz val="12"/>
      <color theme="1"/>
      <name val="Segoe UI"/>
      <family val="2"/>
      <charset val="238"/>
    </font>
    <font>
      <b/>
      <sz val="14"/>
      <color theme="1"/>
      <name val="Segoe UI"/>
      <family val="2"/>
      <charset val="238"/>
    </font>
    <font>
      <b/>
      <sz val="10"/>
      <color theme="1"/>
      <name val="Segoe UI"/>
      <family val="2"/>
      <charset val="238"/>
    </font>
    <font>
      <sz val="9"/>
      <color theme="1"/>
      <name val="Segoe UI"/>
      <family val="2"/>
      <charset val="238"/>
    </font>
    <font>
      <sz val="10"/>
      <color theme="8" tint="0.79995117038483843"/>
      <name val="Segoe UI"/>
      <family val="2"/>
      <charset val="238"/>
    </font>
    <font>
      <sz val="5"/>
      <color rgb="FFFF0000"/>
      <name val="Segoe UI"/>
      <family val="2"/>
      <charset val="238"/>
    </font>
    <font>
      <vertAlign val="superscript"/>
      <sz val="10"/>
      <color indexed="8"/>
      <name val="Segoe UI"/>
      <family val="2"/>
      <charset val="238"/>
    </font>
    <font>
      <vertAlign val="superscript"/>
      <sz val="10"/>
      <name val="Segoe UI"/>
      <family val="2"/>
      <charset val="238"/>
    </font>
    <font>
      <sz val="10"/>
      <color indexed="8"/>
      <name val="Arial"/>
      <family val="2"/>
      <charset val="238"/>
    </font>
    <font>
      <sz val="10"/>
      <color indexed="8"/>
      <name val="Segoe UI"/>
      <family val="2"/>
      <charset val="238"/>
    </font>
    <font>
      <sz val="10"/>
      <color theme="1"/>
      <name val="Calibri"/>
      <family val="2"/>
      <charset val="238"/>
    </font>
    <font>
      <i/>
      <sz val="10"/>
      <color theme="4"/>
      <name val="Segoe UI"/>
      <family val="2"/>
      <charset val="238"/>
    </font>
    <font>
      <sz val="11"/>
      <color rgb="FFFF0000"/>
      <name val="Segoe UI"/>
      <family val="2"/>
      <charset val="238"/>
    </font>
    <font>
      <sz val="8"/>
      <color rgb="FFFF0000"/>
      <name val="Segoe UI"/>
      <family val="2"/>
      <charset val="238"/>
    </font>
    <font>
      <b/>
      <sz val="10"/>
      <color theme="4"/>
      <name val="Segoe UI"/>
      <family val="2"/>
      <charset val="238"/>
    </font>
    <font>
      <b/>
      <sz val="14"/>
      <name val="Segoe UI"/>
      <family val="2"/>
      <charset val="238"/>
    </font>
    <font>
      <sz val="10"/>
      <color theme="4"/>
      <name val="Segoe UI"/>
      <family val="2"/>
      <charset val="238"/>
    </font>
    <font>
      <b/>
      <sz val="12"/>
      <name val="Segoe UI"/>
      <family val="2"/>
      <charset val="238"/>
    </font>
    <font>
      <sz val="9"/>
      <color rgb="FFFF0000"/>
      <name val="Segoe UI"/>
      <family val="2"/>
      <charset val="238"/>
    </font>
    <font>
      <vertAlign val="subscript"/>
      <sz val="10"/>
      <name val="Segoe UI"/>
      <family val="2"/>
      <charset val="238"/>
    </font>
  </fonts>
  <fills count="5">
    <fill>
      <patternFill patternType="none"/>
    </fill>
    <fill>
      <patternFill patternType="gray125"/>
    </fill>
    <fill>
      <patternFill patternType="solid">
        <fgColor theme="8" tint="0.79995117038483843"/>
        <bgColor indexed="64"/>
      </patternFill>
    </fill>
    <fill>
      <patternFill patternType="solid">
        <fgColor theme="5" tint="0.79995117038483843"/>
        <bgColor indexed="64"/>
      </patternFill>
    </fill>
    <fill>
      <patternFill patternType="solid">
        <fgColor rgb="FFFFFFCC"/>
        <bgColor indexed="64"/>
      </patternFill>
    </fill>
  </fills>
  <borders count="54">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diagonal/>
    </border>
    <border>
      <left style="thin">
        <color auto="1"/>
      </left>
      <right/>
      <top style="medium">
        <color auto="1"/>
      </top>
      <bottom/>
      <diagonal/>
    </border>
    <border>
      <left style="medium">
        <color auto="1"/>
      </left>
      <right style="thin">
        <color auto="1"/>
      </right>
      <top/>
      <bottom/>
      <diagonal/>
    </border>
    <border>
      <left style="thin">
        <color auto="1"/>
      </left>
      <right/>
      <top/>
      <bottom/>
      <diagonal/>
    </border>
    <border>
      <left style="medium">
        <color auto="1"/>
      </left>
      <right style="thin">
        <color auto="1"/>
      </right>
      <top/>
      <bottom style="medium">
        <color auto="1"/>
      </bottom>
      <diagonal/>
    </border>
    <border>
      <left style="thin">
        <color auto="1"/>
      </left>
      <right/>
      <top/>
      <bottom style="medium">
        <color auto="1"/>
      </bottom>
      <diagonal/>
    </border>
    <border>
      <left/>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style="thin">
        <color auto="1"/>
      </left>
      <right style="thin">
        <color auto="1"/>
      </right>
      <top style="medium">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style="medium">
        <color auto="1"/>
      </left>
      <right/>
      <top style="thin">
        <color auto="1"/>
      </top>
      <bottom style="thin">
        <color auto="1"/>
      </bottom>
      <diagonal/>
    </border>
    <border>
      <left style="thin">
        <color auto="1"/>
      </left>
      <right style="thin">
        <color auto="1"/>
      </right>
      <top/>
      <bottom style="medium">
        <color auto="1"/>
      </bottom>
      <diagonal/>
    </border>
    <border>
      <left style="thin">
        <color auto="1"/>
      </left>
      <right style="medium">
        <color auto="1"/>
      </right>
      <top style="medium">
        <color auto="1"/>
      </top>
      <bottom/>
      <diagonal/>
    </border>
    <border>
      <left/>
      <right/>
      <top style="thin">
        <color auto="1"/>
      </top>
      <bottom style="medium">
        <color auto="1"/>
      </bottom>
      <diagonal/>
    </border>
    <border>
      <left style="thin">
        <color auto="1"/>
      </left>
      <right style="thin">
        <color auto="1"/>
      </right>
      <top/>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style="thin">
        <color auto="1"/>
      </left>
      <right style="medium">
        <color auto="1"/>
      </right>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top style="thin">
        <color auto="1"/>
      </top>
      <bottom style="thin">
        <color auto="1"/>
      </bottom>
      <diagonal/>
    </border>
    <border>
      <left/>
      <right style="medium">
        <color auto="1"/>
      </right>
      <top style="thin">
        <color auto="1"/>
      </top>
      <bottom style="medium">
        <color auto="1"/>
      </bottom>
      <diagonal/>
    </border>
  </borders>
  <cellStyleXfs count="3">
    <xf numFmtId="0" fontId="0" fillId="0" borderId="0"/>
    <xf numFmtId="0" fontId="2" fillId="0" borderId="0" applyNumberFormat="0" applyFill="0" applyBorder="0" applyAlignment="0" applyProtection="0"/>
    <xf numFmtId="0" fontId="1" fillId="0" borderId="0"/>
  </cellStyleXfs>
  <cellXfs count="346">
    <xf numFmtId="0" fontId="0" fillId="0" borderId="0" xfId="0"/>
    <xf numFmtId="0" fontId="3" fillId="2" borderId="0" xfId="2" applyFont="1" applyFill="1"/>
    <xf numFmtId="0" fontId="3" fillId="2" borderId="0" xfId="2" applyFont="1" applyFill="1" applyAlignment="1">
      <alignment horizontal="left"/>
    </xf>
    <xf numFmtId="0" fontId="4" fillId="2" borderId="0" xfId="2" applyFont="1" applyFill="1" applyAlignment="1">
      <alignment vertical="center"/>
    </xf>
    <xf numFmtId="0" fontId="5" fillId="2" borderId="0" xfId="2" applyFont="1" applyFill="1"/>
    <xf numFmtId="0" fontId="3" fillId="0" borderId="0" xfId="2" applyFont="1"/>
    <xf numFmtId="0" fontId="6" fillId="2" borderId="0" xfId="2" applyFont="1" applyFill="1"/>
    <xf numFmtId="0" fontId="7" fillId="3" borderId="1" xfId="2" applyFont="1" applyFill="1" applyBorder="1" applyAlignment="1">
      <alignment horizontal="left"/>
    </xf>
    <xf numFmtId="0" fontId="8" fillId="3" borderId="2" xfId="2" applyFont="1" applyFill="1" applyBorder="1"/>
    <xf numFmtId="0" fontId="8" fillId="3" borderId="3" xfId="2" applyFont="1" applyFill="1" applyBorder="1"/>
    <xf numFmtId="0" fontId="5" fillId="2" borderId="0" xfId="2" applyFont="1" applyFill="1" applyAlignment="1">
      <alignment vertical="center"/>
    </xf>
    <xf numFmtId="0" fontId="6" fillId="2" borderId="0" xfId="2" applyFont="1" applyFill="1" applyAlignment="1">
      <alignment vertical="top"/>
    </xf>
    <xf numFmtId="0" fontId="4" fillId="2" borderId="0" xfId="2" applyFont="1" applyFill="1" applyAlignment="1">
      <alignment vertical="center" wrapText="1"/>
    </xf>
    <xf numFmtId="0" fontId="13" fillId="2" borderId="0" xfId="2" applyFont="1" applyFill="1" applyAlignment="1">
      <alignment vertical="center" wrapText="1"/>
    </xf>
    <xf numFmtId="0" fontId="14" fillId="0" borderId="0" xfId="2" applyFont="1"/>
    <xf numFmtId="0" fontId="15" fillId="0" borderId="0" xfId="2" applyFont="1" applyAlignment="1">
      <alignment vertical="center" wrapText="1"/>
    </xf>
    <xf numFmtId="0" fontId="15" fillId="2" borderId="0" xfId="2" applyFont="1" applyFill="1" applyAlignment="1">
      <alignment horizontal="left" vertical="center" wrapText="1"/>
    </xf>
    <xf numFmtId="0" fontId="18" fillId="2" borderId="0" xfId="2" applyFont="1" applyFill="1" applyAlignment="1">
      <alignment horizontal="left" vertical="center"/>
    </xf>
    <xf numFmtId="0" fontId="2" fillId="2" borderId="0" xfId="1" applyFill="1"/>
    <xf numFmtId="0" fontId="3" fillId="4" borderId="9" xfId="2" applyFont="1" applyFill="1" applyBorder="1" applyAlignment="1">
      <alignment horizontal="left"/>
    </xf>
    <xf numFmtId="0" fontId="3" fillId="0" borderId="9" xfId="2" applyFont="1" applyBorder="1" applyAlignment="1">
      <alignment horizontal="left"/>
    </xf>
    <xf numFmtId="0" fontId="4" fillId="2" borderId="0" xfId="2" applyFont="1" applyFill="1"/>
    <xf numFmtId="0" fontId="4" fillId="2" borderId="0" xfId="2" applyFont="1" applyFill="1" applyAlignment="1">
      <alignment horizontal="right"/>
    </xf>
    <xf numFmtId="0" fontId="3" fillId="2" borderId="2" xfId="2" applyFont="1" applyFill="1" applyBorder="1" applyAlignment="1">
      <alignment horizontal="left"/>
    </xf>
    <xf numFmtId="0" fontId="19" fillId="2" borderId="4" xfId="2" applyFont="1" applyFill="1" applyBorder="1" applyAlignment="1">
      <alignment horizontal="center" vertical="center" wrapText="1"/>
    </xf>
    <xf numFmtId="0" fontId="20" fillId="2" borderId="0" xfId="2" applyFont="1" applyFill="1" applyAlignment="1">
      <alignment horizontal="right" vertical="center" wrapText="1"/>
    </xf>
    <xf numFmtId="0" fontId="19" fillId="2" borderId="5" xfId="2" applyFont="1" applyFill="1" applyBorder="1" applyAlignment="1">
      <alignment horizontal="center" vertical="center" wrapText="1"/>
    </xf>
    <xf numFmtId="0" fontId="19" fillId="2" borderId="6" xfId="2" applyFont="1" applyFill="1" applyBorder="1" applyAlignment="1">
      <alignment horizontal="center" vertical="center" wrapText="1"/>
    </xf>
    <xf numFmtId="0" fontId="20" fillId="2" borderId="7" xfId="2" applyFont="1" applyFill="1" applyBorder="1" applyAlignment="1">
      <alignment horizontal="right" vertical="center" wrapText="1"/>
    </xf>
    <xf numFmtId="0" fontId="20" fillId="2" borderId="7" xfId="2" applyFont="1" applyFill="1" applyBorder="1" applyAlignment="1">
      <alignment horizontal="center" vertical="center"/>
    </xf>
    <xf numFmtId="0" fontId="19" fillId="2" borderId="7" xfId="2" applyFont="1" applyFill="1" applyBorder="1" applyAlignment="1">
      <alignment horizontal="center" vertical="center" wrapText="1"/>
    </xf>
    <xf numFmtId="0" fontId="19" fillId="2" borderId="8" xfId="2" applyFont="1" applyFill="1" applyBorder="1" applyAlignment="1">
      <alignment horizontal="center" vertical="center" wrapText="1"/>
    </xf>
    <xf numFmtId="0" fontId="11" fillId="2" borderId="0" xfId="2" applyFont="1" applyFill="1" applyAlignment="1">
      <alignment horizontal="center" vertical="center" wrapText="1"/>
    </xf>
    <xf numFmtId="0" fontId="21" fillId="2" borderId="0" xfId="2" applyFont="1" applyFill="1" applyAlignment="1">
      <alignment vertical="center"/>
    </xf>
    <xf numFmtId="0" fontId="6" fillId="2" borderId="0" xfId="2" applyFont="1" applyFill="1" applyAlignment="1">
      <alignment horizontal="left" vertical="top" wrapText="1"/>
    </xf>
    <xf numFmtId="0" fontId="6" fillId="2" borderId="0" xfId="2" applyFont="1" applyFill="1" applyAlignment="1">
      <alignment vertical="center" wrapText="1"/>
    </xf>
    <xf numFmtId="0" fontId="22" fillId="2" borderId="0" xfId="1" applyFont="1" applyFill="1" applyBorder="1" applyAlignment="1" applyProtection="1">
      <alignment horizontal="center" vertical="center"/>
    </xf>
    <xf numFmtId="164" fontId="4" fillId="0" borderId="15" xfId="2" applyNumberFormat="1" applyFont="1" applyBorder="1" applyAlignment="1">
      <alignment horizontal="left" vertical="center"/>
    </xf>
    <xf numFmtId="164" fontId="4" fillId="0" borderId="16" xfId="2" applyNumberFormat="1" applyFont="1" applyBorder="1" applyAlignment="1">
      <alignment horizontal="left" vertical="center"/>
    </xf>
    <xf numFmtId="164" fontId="4" fillId="0" borderId="17" xfId="2" applyNumberFormat="1" applyFont="1" applyBorder="1" applyAlignment="1">
      <alignment horizontal="left" vertical="center"/>
    </xf>
    <xf numFmtId="0" fontId="6" fillId="2" borderId="0" xfId="2" applyFont="1" applyFill="1" applyAlignment="1">
      <alignment horizontal="left" vertical="center" wrapText="1"/>
    </xf>
    <xf numFmtId="0" fontId="6" fillId="2" borderId="0" xfId="2" applyFont="1" applyFill="1" applyAlignment="1">
      <alignment horizontal="left" vertical="center" wrapText="1" indent="5"/>
    </xf>
    <xf numFmtId="0" fontId="6" fillId="2" borderId="0" xfId="2" applyFont="1" applyFill="1" applyAlignment="1">
      <alignment horizontal="center" vertical="center" wrapText="1"/>
    </xf>
    <xf numFmtId="0" fontId="21" fillId="2" borderId="12" xfId="2" applyFont="1" applyFill="1" applyBorder="1" applyAlignment="1" applyProtection="1">
      <alignment horizontal="center" vertical="center" wrapText="1"/>
      <protection locked="0"/>
    </xf>
    <xf numFmtId="0" fontId="21" fillId="2" borderId="14" xfId="2" applyFont="1" applyFill="1" applyBorder="1" applyAlignment="1" applyProtection="1">
      <alignment horizontal="center" vertical="center" wrapText="1"/>
      <protection locked="0"/>
    </xf>
    <xf numFmtId="0" fontId="23" fillId="0" borderId="21" xfId="2" applyFont="1" applyBorder="1" applyAlignment="1">
      <alignment horizontal="center" vertical="center" wrapText="1"/>
    </xf>
    <xf numFmtId="0" fontId="23" fillId="0" borderId="22" xfId="2" applyFont="1" applyBorder="1" applyAlignment="1">
      <alignment horizontal="center" vertical="center" wrapText="1"/>
    </xf>
    <xf numFmtId="164" fontId="6" fillId="4" borderId="21" xfId="2" applyNumberFormat="1" applyFont="1" applyFill="1" applyBorder="1" applyAlignment="1" applyProtection="1">
      <alignment horizontal="right" vertical="center" indent="2"/>
      <protection locked="0"/>
    </xf>
    <xf numFmtId="164" fontId="6" fillId="4" borderId="22" xfId="2" applyNumberFormat="1" applyFont="1" applyFill="1" applyBorder="1" applyAlignment="1" applyProtection="1">
      <alignment horizontal="right" vertical="center" indent="2"/>
      <protection locked="0"/>
    </xf>
    <xf numFmtId="164" fontId="6" fillId="4" borderId="15" xfId="2" applyNumberFormat="1" applyFont="1" applyFill="1" applyBorder="1" applyAlignment="1" applyProtection="1">
      <alignment horizontal="right" vertical="center" indent="2"/>
      <protection locked="0"/>
    </xf>
    <xf numFmtId="164" fontId="6" fillId="4" borderId="17" xfId="2" applyNumberFormat="1" applyFont="1" applyFill="1" applyBorder="1" applyAlignment="1" applyProtection="1">
      <alignment horizontal="right" vertical="center" indent="2"/>
      <protection locked="0"/>
    </xf>
    <xf numFmtId="164" fontId="6" fillId="4" borderId="18" xfId="2" applyNumberFormat="1" applyFont="1" applyFill="1" applyBorder="1" applyAlignment="1" applyProtection="1">
      <alignment horizontal="right" vertical="center" indent="2"/>
      <protection locked="0"/>
    </xf>
    <xf numFmtId="164" fontId="6" fillId="4" borderId="20" xfId="2" applyNumberFormat="1" applyFont="1" applyFill="1" applyBorder="1" applyAlignment="1" applyProtection="1">
      <alignment horizontal="right" vertical="center" indent="2"/>
      <protection locked="0"/>
    </xf>
    <xf numFmtId="0" fontId="24" fillId="2" borderId="0" xfId="2" applyFont="1" applyFill="1" applyAlignment="1">
      <alignment horizontal="left" vertical="center"/>
    </xf>
    <xf numFmtId="0" fontId="26" fillId="2" borderId="13" xfId="2" applyFont="1" applyFill="1" applyBorder="1" applyAlignment="1" applyProtection="1">
      <alignment horizontal="center" vertical="center" wrapText="1"/>
      <protection locked="0"/>
    </xf>
    <xf numFmtId="0" fontId="26" fillId="2" borderId="14" xfId="2" applyFont="1" applyFill="1" applyBorder="1" applyAlignment="1" applyProtection="1">
      <alignment horizontal="center" vertical="center" wrapText="1"/>
      <protection locked="0"/>
    </xf>
    <xf numFmtId="0" fontId="26" fillId="2" borderId="16" xfId="2" applyFont="1" applyFill="1" applyBorder="1" applyAlignment="1">
      <alignment horizontal="center" vertical="center" wrapText="1"/>
    </xf>
    <xf numFmtId="0" fontId="21" fillId="2" borderId="16" xfId="2" applyFont="1" applyFill="1" applyBorder="1" applyAlignment="1">
      <alignment horizontal="center" vertical="center" wrapText="1"/>
    </xf>
    <xf numFmtId="0" fontId="21" fillId="2" borderId="17" xfId="2" applyFont="1" applyFill="1" applyBorder="1" applyAlignment="1">
      <alignment horizontal="center" vertical="center" wrapText="1"/>
    </xf>
    <xf numFmtId="0" fontId="26" fillId="2" borderId="17" xfId="2" applyFont="1" applyFill="1" applyBorder="1" applyAlignment="1">
      <alignment horizontal="center" vertical="center" wrapText="1"/>
    </xf>
    <xf numFmtId="0" fontId="27" fillId="2" borderId="0" xfId="2" applyFont="1" applyFill="1"/>
    <xf numFmtId="0" fontId="27" fillId="2" borderId="23" xfId="2" applyFont="1" applyFill="1" applyBorder="1" applyAlignment="1">
      <alignment horizontal="center" vertical="center" wrapText="1"/>
    </xf>
    <xf numFmtId="0" fontId="27" fillId="2" borderId="24" xfId="2" applyFont="1" applyFill="1" applyBorder="1" applyAlignment="1">
      <alignment horizontal="center" vertical="center" wrapText="1"/>
    </xf>
    <xf numFmtId="0" fontId="27" fillId="2" borderId="25" xfId="2" applyFont="1" applyFill="1" applyBorder="1" applyAlignment="1">
      <alignment horizontal="center" vertical="center" wrapText="1"/>
    </xf>
    <xf numFmtId="0" fontId="27" fillId="0" borderId="0" xfId="2" applyFont="1"/>
    <xf numFmtId="0" fontId="4" fillId="2" borderId="26" xfId="2" applyFont="1" applyFill="1" applyBorder="1" applyAlignment="1">
      <alignment horizontal="left" vertical="center" wrapText="1"/>
    </xf>
    <xf numFmtId="0" fontId="4" fillId="2" borderId="2" xfId="2" applyFont="1" applyFill="1" applyBorder="1" applyAlignment="1">
      <alignment vertical="center" wrapText="1"/>
    </xf>
    <xf numFmtId="0" fontId="4" fillId="2" borderId="27" xfId="2" applyFont="1" applyFill="1" applyBorder="1" applyAlignment="1">
      <alignment horizontal="center" vertical="center" wrapText="1"/>
    </xf>
    <xf numFmtId="164" fontId="4" fillId="2" borderId="12" xfId="2" applyNumberFormat="1" applyFont="1" applyFill="1" applyBorder="1" applyAlignment="1">
      <alignment horizontal="right" vertical="center" wrapText="1" indent="2"/>
    </xf>
    <xf numFmtId="164" fontId="4" fillId="2" borderId="14" xfId="2" applyNumberFormat="1" applyFont="1" applyFill="1" applyBorder="1" applyAlignment="1">
      <alignment horizontal="right" vertical="center" wrapText="1" indent="2"/>
    </xf>
    <xf numFmtId="49" fontId="4" fillId="2" borderId="28" xfId="2" applyNumberFormat="1" applyFont="1" applyFill="1" applyBorder="1" applyAlignment="1">
      <alignment horizontal="left" vertical="center" wrapText="1"/>
    </xf>
    <xf numFmtId="0" fontId="4" fillId="2" borderId="0" xfId="2" applyFont="1" applyFill="1" applyAlignment="1">
      <alignment horizontal="left" vertical="center" wrapText="1" indent="1"/>
    </xf>
    <xf numFmtId="0" fontId="4" fillId="2" borderId="29" xfId="2" applyFont="1" applyFill="1" applyBorder="1" applyAlignment="1">
      <alignment horizontal="center" vertical="center" wrapText="1"/>
    </xf>
    <xf numFmtId="164" fontId="4" fillId="4" borderId="15" xfId="2" applyNumberFormat="1" applyFont="1" applyFill="1" applyBorder="1" applyAlignment="1" applyProtection="1">
      <alignment horizontal="right" vertical="center" wrapText="1" indent="2"/>
      <protection locked="0"/>
    </xf>
    <xf numFmtId="164" fontId="4" fillId="4" borderId="17" xfId="2" applyNumberFormat="1" applyFont="1" applyFill="1" applyBorder="1" applyAlignment="1" applyProtection="1">
      <alignment horizontal="right" vertical="center" wrapText="1" indent="2"/>
      <protection locked="0"/>
    </xf>
    <xf numFmtId="49" fontId="4" fillId="2" borderId="30" xfId="2" applyNumberFormat="1" applyFont="1" applyFill="1" applyBorder="1" applyAlignment="1">
      <alignment horizontal="left" vertical="center" wrapText="1"/>
    </xf>
    <xf numFmtId="0" fontId="4" fillId="2" borderId="7" xfId="2" applyFont="1" applyFill="1" applyBorder="1" applyAlignment="1">
      <alignment horizontal="left" vertical="center" wrapText="1" indent="1"/>
    </xf>
    <xf numFmtId="0" fontId="4" fillId="2" borderId="31" xfId="2" applyFont="1" applyFill="1" applyBorder="1" applyAlignment="1">
      <alignment horizontal="center" vertical="center" wrapText="1"/>
    </xf>
    <xf numFmtId="164" fontId="4" fillId="4" borderId="18" xfId="2" applyNumberFormat="1" applyFont="1" applyFill="1" applyBorder="1" applyAlignment="1" applyProtection="1">
      <alignment horizontal="right" vertical="center" wrapText="1" indent="2"/>
      <protection locked="0"/>
    </xf>
    <xf numFmtId="164" fontId="4" fillId="4" borderId="20" xfId="2" applyNumberFormat="1" applyFont="1" applyFill="1" applyBorder="1" applyAlignment="1" applyProtection="1">
      <alignment horizontal="right" vertical="center" wrapText="1" indent="2"/>
      <protection locked="0"/>
    </xf>
    <xf numFmtId="164" fontId="28" fillId="2" borderId="12" xfId="2" applyNumberFormat="1" applyFont="1" applyFill="1" applyBorder="1" applyAlignment="1">
      <alignment horizontal="right" vertical="center" wrapText="1" indent="2"/>
    </xf>
    <xf numFmtId="164" fontId="28" fillId="2" borderId="14" xfId="2" applyNumberFormat="1" applyFont="1" applyFill="1" applyBorder="1" applyAlignment="1">
      <alignment horizontal="right" vertical="center" wrapText="1" indent="2"/>
    </xf>
    <xf numFmtId="49" fontId="4" fillId="2" borderId="0" xfId="2" applyNumberFormat="1" applyFont="1" applyFill="1" applyAlignment="1">
      <alignment horizontal="left" vertical="center" wrapText="1" indent="1"/>
    </xf>
    <xf numFmtId="49" fontId="6" fillId="2" borderId="7" xfId="2" applyNumberFormat="1" applyFont="1" applyFill="1" applyBorder="1" applyAlignment="1">
      <alignment horizontal="left" vertical="center" wrapText="1" indent="1"/>
    </xf>
    <xf numFmtId="164" fontId="4" fillId="2" borderId="18" xfId="2" applyNumberFormat="1" applyFont="1" applyFill="1" applyBorder="1" applyAlignment="1">
      <alignment horizontal="right" vertical="center" wrapText="1" indent="2"/>
    </xf>
    <xf numFmtId="164" fontId="4" fillId="2" borderId="20" xfId="2" applyNumberFormat="1" applyFont="1" applyFill="1" applyBorder="1" applyAlignment="1">
      <alignment horizontal="right" vertical="center" wrapText="1" indent="2"/>
    </xf>
    <xf numFmtId="164" fontId="29" fillId="2" borderId="0" xfId="2" applyNumberFormat="1" applyFont="1" applyFill="1"/>
    <xf numFmtId="0" fontId="6" fillId="2" borderId="28" xfId="2" applyFont="1" applyFill="1" applyBorder="1" applyAlignment="1">
      <alignment horizontal="left" vertical="center" wrapText="1"/>
    </xf>
    <xf numFmtId="0" fontId="6" fillId="2" borderId="29" xfId="2" applyFont="1" applyFill="1" applyBorder="1" applyAlignment="1">
      <alignment horizontal="center" vertical="center" wrapText="1"/>
    </xf>
    <xf numFmtId="164" fontId="6" fillId="4" borderId="12" xfId="2" applyNumberFormat="1" applyFont="1" applyFill="1" applyBorder="1" applyAlignment="1" applyProtection="1">
      <alignment horizontal="right" vertical="center" wrapText="1" indent="2"/>
      <protection locked="0"/>
    </xf>
    <xf numFmtId="164" fontId="6" fillId="4" borderId="14" xfId="2" applyNumberFormat="1" applyFont="1" applyFill="1" applyBorder="1" applyAlignment="1" applyProtection="1">
      <alignment horizontal="right" vertical="center" wrapText="1" indent="2"/>
      <protection locked="0"/>
    </xf>
    <xf numFmtId="164" fontId="6" fillId="4" borderId="15" xfId="2" applyNumberFormat="1" applyFont="1" applyFill="1" applyBorder="1" applyAlignment="1" applyProtection="1">
      <alignment horizontal="right" vertical="center" wrapText="1" indent="2"/>
      <protection locked="0"/>
    </xf>
    <xf numFmtId="164" fontId="6" fillId="4" borderId="17" xfId="2" applyNumberFormat="1" applyFont="1" applyFill="1" applyBorder="1" applyAlignment="1" applyProtection="1">
      <alignment horizontal="right" vertical="center" wrapText="1" indent="2"/>
      <protection locked="0"/>
    </xf>
    <xf numFmtId="0" fontId="6" fillId="2" borderId="30" xfId="2" applyFont="1" applyFill="1" applyBorder="1" applyAlignment="1">
      <alignment horizontal="left" vertical="center" wrapText="1"/>
    </xf>
    <xf numFmtId="0" fontId="6" fillId="2" borderId="7" xfId="2" applyFont="1" applyFill="1" applyBorder="1" applyAlignment="1">
      <alignment vertical="center" wrapText="1"/>
    </xf>
    <xf numFmtId="0" fontId="6" fillId="2" borderId="31" xfId="2" applyFont="1" applyFill="1" applyBorder="1" applyAlignment="1">
      <alignment horizontal="center" vertical="center" wrapText="1"/>
    </xf>
    <xf numFmtId="164" fontId="6" fillId="4" borderId="18" xfId="2" applyNumberFormat="1" applyFont="1" applyFill="1" applyBorder="1" applyAlignment="1" applyProtection="1">
      <alignment horizontal="right" vertical="center" wrapText="1" indent="2"/>
      <protection locked="0"/>
    </xf>
    <xf numFmtId="164" fontId="6" fillId="4" borderId="20" xfId="2" applyNumberFormat="1" applyFont="1" applyFill="1" applyBorder="1" applyAlignment="1" applyProtection="1">
      <alignment horizontal="right" vertical="center" wrapText="1" indent="2"/>
      <protection locked="0"/>
    </xf>
    <xf numFmtId="0" fontId="6" fillId="2" borderId="2" xfId="2" applyFont="1" applyFill="1" applyBorder="1" applyAlignment="1">
      <alignment vertical="center" wrapText="1"/>
    </xf>
    <xf numFmtId="0" fontId="6" fillId="2" borderId="27" xfId="2" applyFont="1" applyFill="1" applyBorder="1" applyAlignment="1">
      <alignment horizontal="center" vertical="center" wrapText="1"/>
    </xf>
    <xf numFmtId="0" fontId="4" fillId="2" borderId="30" xfId="2" applyFont="1" applyFill="1" applyBorder="1" applyAlignment="1">
      <alignment horizontal="left" vertical="center" wrapText="1"/>
    </xf>
    <xf numFmtId="0" fontId="4" fillId="2" borderId="32" xfId="2" applyFont="1" applyFill="1" applyBorder="1" applyAlignment="1">
      <alignment vertical="center" wrapText="1"/>
    </xf>
    <xf numFmtId="0" fontId="4" fillId="2" borderId="33" xfId="2" applyFont="1" applyFill="1" applyBorder="1" applyAlignment="1">
      <alignment horizontal="center" vertical="center" wrapText="1"/>
    </xf>
    <xf numFmtId="164" fontId="28" fillId="2" borderId="6" xfId="2" applyNumberFormat="1" applyFont="1" applyFill="1" applyBorder="1" applyAlignment="1">
      <alignment horizontal="right" vertical="center" wrapText="1" indent="2"/>
    </xf>
    <xf numFmtId="164" fontId="28" fillId="2" borderId="34" xfId="2" applyNumberFormat="1" applyFont="1" applyFill="1" applyBorder="1" applyAlignment="1">
      <alignment horizontal="right" vertical="center" wrapText="1" indent="2"/>
    </xf>
    <xf numFmtId="0" fontId="26" fillId="2" borderId="0" xfId="2" applyFont="1" applyFill="1" applyAlignment="1">
      <alignment horizontal="left" vertical="center" wrapText="1"/>
    </xf>
    <xf numFmtId="0" fontId="26" fillId="2" borderId="0" xfId="2" applyFont="1" applyFill="1" applyAlignment="1">
      <alignment vertical="center" wrapText="1"/>
    </xf>
    <xf numFmtId="0" fontId="26" fillId="2" borderId="0" xfId="2" applyFont="1" applyFill="1" applyAlignment="1">
      <alignment horizontal="center" vertical="center" wrapText="1"/>
    </xf>
    <xf numFmtId="0" fontId="4" fillId="2" borderId="12" xfId="2" applyFont="1" applyFill="1" applyBorder="1" applyAlignment="1">
      <alignment horizontal="left" vertical="center" wrapText="1"/>
    </xf>
    <xf numFmtId="0" fontId="4" fillId="2" borderId="13" xfId="2" applyFont="1" applyFill="1" applyBorder="1" applyAlignment="1">
      <alignment vertical="center" wrapText="1"/>
    </xf>
    <xf numFmtId="0" fontId="4" fillId="2" borderId="35" xfId="2" applyFont="1" applyFill="1" applyBorder="1" applyAlignment="1">
      <alignment horizontal="center" vertical="center" wrapText="1"/>
    </xf>
    <xf numFmtId="0" fontId="4" fillId="4" borderId="12" xfId="2" applyFont="1" applyFill="1" applyBorder="1" applyAlignment="1" applyProtection="1">
      <alignment horizontal="right" vertical="center" wrapText="1" indent="2"/>
      <protection locked="0"/>
    </xf>
    <xf numFmtId="0" fontId="4" fillId="4" borderId="14" xfId="2" applyFont="1" applyFill="1" applyBorder="1" applyAlignment="1" applyProtection="1">
      <alignment horizontal="right" vertical="center" wrapText="1" indent="2"/>
      <protection locked="0"/>
    </xf>
    <xf numFmtId="0" fontId="4" fillId="2" borderId="15" xfId="2" applyFont="1" applyFill="1" applyBorder="1" applyAlignment="1">
      <alignment horizontal="left" vertical="center" wrapText="1"/>
    </xf>
    <xf numFmtId="0" fontId="4" fillId="2" borderId="16" xfId="2" applyFont="1" applyFill="1" applyBorder="1" applyAlignment="1">
      <alignment vertical="center" wrapText="1"/>
    </xf>
    <xf numFmtId="0" fontId="4" fillId="2" borderId="36" xfId="2" applyFont="1" applyFill="1" applyBorder="1" applyAlignment="1">
      <alignment horizontal="center" vertical="center" wrapText="1"/>
    </xf>
    <xf numFmtId="164" fontId="6" fillId="2" borderId="17" xfId="2" applyNumberFormat="1" applyFont="1" applyFill="1" applyBorder="1" applyAlignment="1">
      <alignment horizontal="center" vertical="center" wrapText="1"/>
    </xf>
    <xf numFmtId="0" fontId="6" fillId="2" borderId="0" xfId="2" applyFont="1" applyFill="1" applyAlignment="1">
      <alignment horizontal="center" vertical="center"/>
    </xf>
    <xf numFmtId="0" fontId="4" fillId="2" borderId="16" xfId="2" applyFont="1" applyFill="1" applyBorder="1" applyAlignment="1">
      <alignment horizontal="left" vertical="center" wrapText="1" indent="1"/>
    </xf>
    <xf numFmtId="164" fontId="6" fillId="2" borderId="15" xfId="2" applyNumberFormat="1" applyFont="1" applyFill="1" applyBorder="1" applyAlignment="1">
      <alignment horizontal="center" vertical="center" wrapText="1"/>
    </xf>
    <xf numFmtId="0" fontId="6" fillId="2" borderId="0" xfId="2" applyFont="1" applyFill="1" applyAlignment="1">
      <alignment vertical="center"/>
    </xf>
    <xf numFmtId="0" fontId="6" fillId="2" borderId="18" xfId="2" applyFont="1" applyFill="1" applyBorder="1" applyAlignment="1">
      <alignment horizontal="left" vertical="center" wrapText="1"/>
    </xf>
    <xf numFmtId="0" fontId="6" fillId="2" borderId="19" xfId="2" applyFont="1" applyFill="1" applyBorder="1" applyAlignment="1">
      <alignment vertical="center" wrapText="1"/>
    </xf>
    <xf numFmtId="0" fontId="6" fillId="2" borderId="37" xfId="2" applyFont="1" applyFill="1" applyBorder="1" applyAlignment="1">
      <alignment horizontal="center" vertical="center" wrapText="1"/>
    </xf>
    <xf numFmtId="0" fontId="4" fillId="2" borderId="0" xfId="2" applyFont="1" applyFill="1" applyAlignment="1">
      <alignment horizontal="left" vertical="center" indent="1"/>
    </xf>
    <xf numFmtId="0" fontId="18" fillId="2" borderId="0" xfId="2" applyFont="1" applyFill="1" applyAlignment="1">
      <alignment vertical="center"/>
    </xf>
    <xf numFmtId="0" fontId="34" fillId="2" borderId="0" xfId="2" applyFont="1" applyFill="1" applyAlignment="1">
      <alignment vertical="center"/>
    </xf>
    <xf numFmtId="0" fontId="26" fillId="2" borderId="0" xfId="2" applyFont="1" applyFill="1" applyAlignment="1">
      <alignment vertical="center"/>
    </xf>
    <xf numFmtId="0" fontId="4" fillId="2" borderId="18" xfId="2" applyFont="1" applyFill="1" applyBorder="1" applyAlignment="1">
      <alignment horizontal="center" vertical="center" wrapText="1"/>
    </xf>
    <xf numFmtId="0" fontId="4" fillId="2" borderId="19" xfId="2" applyFont="1" applyFill="1" applyBorder="1" applyAlignment="1">
      <alignment horizontal="center" vertical="center" wrapText="1"/>
    </xf>
    <xf numFmtId="0" fontId="4" fillId="2" borderId="24" xfId="2" applyFont="1" applyFill="1" applyBorder="1" applyAlignment="1">
      <alignment horizontal="center" vertical="center" wrapText="1"/>
    </xf>
    <xf numFmtId="0" fontId="4" fillId="2" borderId="25" xfId="2" applyFont="1" applyFill="1" applyBorder="1" applyAlignment="1">
      <alignment horizontal="center" vertical="center" wrapText="1"/>
    </xf>
    <xf numFmtId="0" fontId="4" fillId="2" borderId="21" xfId="2" applyFont="1" applyFill="1" applyBorder="1" applyAlignment="1">
      <alignment horizontal="left" vertical="center" wrapText="1"/>
    </xf>
    <xf numFmtId="0" fontId="4" fillId="2" borderId="39" xfId="2" applyFont="1" applyFill="1" applyBorder="1" applyAlignment="1">
      <alignment vertical="center" wrapText="1"/>
    </xf>
    <xf numFmtId="0" fontId="4" fillId="2" borderId="40" xfId="2" applyFont="1" applyFill="1" applyBorder="1" applyAlignment="1">
      <alignment horizontal="center" vertical="center" wrapText="1"/>
    </xf>
    <xf numFmtId="0" fontId="6" fillId="2" borderId="16" xfId="2" applyFont="1" applyFill="1" applyBorder="1" applyAlignment="1">
      <alignment vertical="center" wrapText="1"/>
    </xf>
    <xf numFmtId="164" fontId="4" fillId="2" borderId="15" xfId="2" applyNumberFormat="1" applyFont="1" applyFill="1" applyBorder="1" applyAlignment="1">
      <alignment horizontal="right" vertical="center" wrapText="1" indent="2"/>
    </xf>
    <xf numFmtId="164" fontId="4" fillId="2" borderId="17" xfId="2" applyNumberFormat="1" applyFont="1" applyFill="1" applyBorder="1" applyAlignment="1">
      <alignment horizontal="right" vertical="center" wrapText="1" indent="2"/>
    </xf>
    <xf numFmtId="0" fontId="5" fillId="2" borderId="0" xfId="2" applyFont="1" applyFill="1" applyAlignment="1">
      <alignment horizontal="left"/>
    </xf>
    <xf numFmtId="49" fontId="4" fillId="2" borderId="15" xfId="2" applyNumberFormat="1" applyFont="1" applyFill="1" applyBorder="1" applyAlignment="1">
      <alignment horizontal="left" vertical="center" wrapText="1"/>
    </xf>
    <xf numFmtId="49" fontId="4" fillId="2" borderId="16" xfId="2" applyNumberFormat="1" applyFont="1" applyFill="1" applyBorder="1" applyAlignment="1">
      <alignment vertical="center" wrapText="1"/>
    </xf>
    <xf numFmtId="4" fontId="4" fillId="2" borderId="15" xfId="2" applyNumberFormat="1" applyFont="1" applyFill="1" applyBorder="1" applyAlignment="1">
      <alignment horizontal="right" vertical="center" wrapText="1" indent="2"/>
    </xf>
    <xf numFmtId="4" fontId="4" fillId="2" borderId="17" xfId="2" applyNumberFormat="1" applyFont="1" applyFill="1" applyBorder="1" applyAlignment="1">
      <alignment horizontal="right" vertical="center" wrapText="1" indent="2"/>
    </xf>
    <xf numFmtId="164" fontId="6" fillId="2" borderId="41" xfId="2" applyNumberFormat="1" applyFont="1" applyFill="1" applyBorder="1" applyAlignment="1">
      <alignment horizontal="right" vertical="center" wrapText="1" indent="2"/>
    </xf>
    <xf numFmtId="164" fontId="6" fillId="2" borderId="17" xfId="2" applyNumberFormat="1" applyFont="1" applyFill="1" applyBorder="1" applyAlignment="1">
      <alignment horizontal="right" vertical="center" wrapText="1" indent="2"/>
    </xf>
    <xf numFmtId="0" fontId="36" fillId="0" borderId="0" xfId="2" applyFont="1"/>
    <xf numFmtId="164" fontId="4" fillId="2" borderId="41" xfId="2" applyNumberFormat="1" applyFont="1" applyFill="1" applyBorder="1" applyAlignment="1">
      <alignment horizontal="right" vertical="center" wrapText="1" indent="2"/>
    </xf>
    <xf numFmtId="0" fontId="4" fillId="2" borderId="15" xfId="2" applyFont="1" applyFill="1" applyBorder="1" applyAlignment="1">
      <alignment vertical="center" wrapText="1"/>
    </xf>
    <xf numFmtId="164" fontId="4" fillId="2" borderId="15" xfId="2" applyNumberFormat="1" applyFont="1" applyFill="1" applyBorder="1" applyAlignment="1" applyProtection="1">
      <alignment horizontal="right" vertical="center" wrapText="1" indent="2"/>
      <protection locked="0"/>
    </xf>
    <xf numFmtId="164" fontId="4" fillId="2" borderId="17" xfId="2" applyNumberFormat="1" applyFont="1" applyFill="1" applyBorder="1" applyAlignment="1" applyProtection="1">
      <alignment horizontal="right" vertical="center" wrapText="1" indent="2"/>
      <protection locked="0"/>
    </xf>
    <xf numFmtId="0" fontId="37" fillId="2" borderId="0" xfId="2" applyFont="1" applyFill="1"/>
    <xf numFmtId="4" fontId="4" fillId="4" borderId="15" xfId="2" applyNumberFormat="1" applyFont="1" applyFill="1" applyBorder="1" applyAlignment="1" applyProtection="1">
      <alignment horizontal="right" vertical="center" wrapText="1" indent="2"/>
      <protection locked="0"/>
    </xf>
    <xf numFmtId="4" fontId="4" fillId="4" borderId="17" xfId="2" applyNumberFormat="1" applyFont="1" applyFill="1" applyBorder="1" applyAlignment="1" applyProtection="1">
      <alignment horizontal="right" vertical="center" wrapText="1" indent="2"/>
      <protection locked="0"/>
    </xf>
    <xf numFmtId="0" fontId="4" fillId="2" borderId="18" xfId="2" applyFont="1" applyFill="1" applyBorder="1" applyAlignment="1">
      <alignment horizontal="left" vertical="center" wrapText="1"/>
    </xf>
    <xf numFmtId="0" fontId="4" fillId="2" borderId="19" xfId="2" applyFont="1" applyFill="1" applyBorder="1" applyAlignment="1">
      <alignment vertical="center" wrapText="1"/>
    </xf>
    <xf numFmtId="0" fontId="4" fillId="2" borderId="37" xfId="2" applyFont="1" applyFill="1" applyBorder="1" applyAlignment="1">
      <alignment horizontal="center" vertical="center" wrapText="1"/>
    </xf>
    <xf numFmtId="4" fontId="4" fillId="2" borderId="18" xfId="2" applyNumberFormat="1" applyFont="1" applyFill="1" applyBorder="1" applyAlignment="1">
      <alignment horizontal="right" vertical="center" wrapText="1" indent="2"/>
    </xf>
    <xf numFmtId="4" fontId="4" fillId="2" borderId="20" xfId="2" applyNumberFormat="1" applyFont="1" applyFill="1" applyBorder="1" applyAlignment="1">
      <alignment horizontal="right" vertical="center" wrapText="1" indent="2"/>
    </xf>
    <xf numFmtId="0" fontId="38" fillId="2" borderId="0" xfId="2" applyFont="1" applyFill="1" applyAlignment="1">
      <alignment vertical="center" wrapText="1"/>
    </xf>
    <xf numFmtId="0" fontId="21" fillId="2" borderId="19" xfId="2" applyFont="1" applyFill="1" applyBorder="1" applyAlignment="1">
      <alignment horizontal="center" vertical="center" wrapText="1"/>
    </xf>
    <xf numFmtId="0" fontId="21" fillId="2" borderId="20" xfId="2" applyFont="1" applyFill="1" applyBorder="1" applyAlignment="1">
      <alignment horizontal="center" vertical="center" wrapText="1"/>
    </xf>
    <xf numFmtId="0" fontId="4" fillId="2" borderId="26" xfId="2" applyFont="1" applyFill="1" applyBorder="1" applyAlignment="1">
      <alignment horizontal="center" vertical="center" wrapText="1"/>
    </xf>
    <xf numFmtId="0" fontId="4" fillId="2" borderId="38" xfId="2" applyFont="1" applyFill="1" applyBorder="1" applyAlignment="1">
      <alignment horizontal="center" vertical="center" wrapText="1"/>
    </xf>
    <xf numFmtId="0" fontId="4" fillId="2" borderId="43" xfId="2" applyFont="1" applyFill="1" applyBorder="1" applyAlignment="1">
      <alignment horizontal="center" vertical="center" wrapText="1"/>
    </xf>
    <xf numFmtId="49" fontId="4" fillId="2" borderId="12" xfId="2" applyNumberFormat="1" applyFont="1" applyFill="1" applyBorder="1" applyAlignment="1">
      <alignment horizontal="left" vertical="center" wrapText="1"/>
    </xf>
    <xf numFmtId="164" fontId="4" fillId="4" borderId="12" xfId="2" applyNumberFormat="1" applyFont="1" applyFill="1" applyBorder="1" applyAlignment="1" applyProtection="1">
      <alignment horizontal="right" vertical="center" wrapText="1" indent="2"/>
      <protection locked="0"/>
    </xf>
    <xf numFmtId="164" fontId="4" fillId="4" borderId="14" xfId="2" applyNumberFormat="1" applyFont="1" applyFill="1" applyBorder="1" applyAlignment="1" applyProtection="1">
      <alignment horizontal="right" vertical="center" wrapText="1" indent="2"/>
      <protection locked="0"/>
    </xf>
    <xf numFmtId="49" fontId="4" fillId="2" borderId="21" xfId="2" applyNumberFormat="1" applyFont="1" applyFill="1" applyBorder="1" applyAlignment="1">
      <alignment horizontal="left" vertical="center" wrapText="1"/>
    </xf>
    <xf numFmtId="49" fontId="4" fillId="2" borderId="39" xfId="2" applyNumberFormat="1" applyFont="1" applyFill="1" applyBorder="1" applyAlignment="1">
      <alignment horizontal="left" vertical="center" wrapText="1" indent="1"/>
    </xf>
    <xf numFmtId="49" fontId="4" fillId="2" borderId="16" xfId="2" applyNumberFormat="1" applyFont="1" applyFill="1" applyBorder="1" applyAlignment="1">
      <alignment horizontal="left" vertical="center" wrapText="1" indent="1"/>
    </xf>
    <xf numFmtId="49" fontId="4" fillId="2" borderId="18" xfId="2" applyNumberFormat="1" applyFont="1" applyFill="1" applyBorder="1" applyAlignment="1">
      <alignment horizontal="left" vertical="center" wrapText="1"/>
    </xf>
    <xf numFmtId="49" fontId="4" fillId="2" borderId="19" xfId="2" applyNumberFormat="1" applyFont="1" applyFill="1" applyBorder="1" applyAlignment="1">
      <alignment horizontal="left" vertical="center" wrapText="1"/>
    </xf>
    <xf numFmtId="0" fontId="36" fillId="2" borderId="0" xfId="2" applyFont="1" applyFill="1" applyAlignment="1">
      <alignment horizontal="left" vertical="top"/>
    </xf>
    <xf numFmtId="0" fontId="11" fillId="2" borderId="0" xfId="2" applyFont="1" applyFill="1" applyAlignment="1">
      <alignment horizontal="left" vertical="top" wrapText="1"/>
    </xf>
    <xf numFmtId="0" fontId="10" fillId="2" borderId="0" xfId="2" applyFont="1" applyFill="1" applyAlignment="1">
      <alignment horizontal="left" vertical="top"/>
    </xf>
    <xf numFmtId="0" fontId="21" fillId="2" borderId="0" xfId="2" applyFont="1" applyFill="1" applyAlignment="1">
      <alignment horizontal="left" vertical="center" wrapText="1"/>
    </xf>
    <xf numFmtId="0" fontId="11" fillId="2" borderId="0" xfId="2" applyFont="1" applyFill="1" applyAlignment="1">
      <alignment horizontal="right" vertical="top"/>
    </xf>
    <xf numFmtId="0" fontId="5" fillId="2" borderId="0" xfId="2" applyFont="1" applyFill="1" applyAlignment="1">
      <alignment horizontal="left" vertical="center"/>
    </xf>
    <xf numFmtId="0" fontId="26" fillId="2" borderId="16" xfId="2" applyFont="1" applyFill="1" applyBorder="1" applyAlignment="1" applyProtection="1">
      <alignment horizontal="center" vertical="center" wrapText="1"/>
      <protection locked="0"/>
    </xf>
    <xf numFmtId="0" fontId="26" fillId="2" borderId="17" xfId="2" applyFont="1" applyFill="1" applyBorder="1" applyAlignment="1" applyProtection="1">
      <alignment horizontal="center" vertical="center" wrapText="1"/>
      <protection locked="0"/>
    </xf>
    <xf numFmtId="0" fontId="4" fillId="2" borderId="23" xfId="2" applyFont="1" applyFill="1" applyBorder="1" applyAlignment="1">
      <alignment horizontal="center" vertical="center" wrapText="1"/>
    </xf>
    <xf numFmtId="164" fontId="28" fillId="2" borderId="15" xfId="2" applyNumberFormat="1" applyFont="1" applyFill="1" applyBorder="1" applyAlignment="1">
      <alignment horizontal="right" vertical="center" wrapText="1" indent="2"/>
    </xf>
    <xf numFmtId="164" fontId="28" fillId="2" borderId="17" xfId="2" applyNumberFormat="1" applyFont="1" applyFill="1" applyBorder="1" applyAlignment="1">
      <alignment horizontal="right" vertical="center" wrapText="1" indent="2"/>
    </xf>
    <xf numFmtId="0" fontId="4" fillId="2" borderId="16" xfId="2" applyFont="1" applyFill="1" applyBorder="1" applyAlignment="1">
      <alignment horizontal="left" vertical="center" wrapText="1"/>
    </xf>
    <xf numFmtId="0" fontId="6" fillId="2" borderId="18" xfId="2" applyFont="1" applyFill="1" applyBorder="1" applyAlignment="1">
      <alignment vertical="center" wrapText="1"/>
    </xf>
    <xf numFmtId="0" fontId="6" fillId="4" borderId="18" xfId="2" applyFont="1" applyFill="1" applyBorder="1" applyAlignment="1" applyProtection="1">
      <alignment horizontal="center" vertical="center" wrapText="1"/>
      <protection locked="0"/>
    </xf>
    <xf numFmtId="0" fontId="6" fillId="4" borderId="20" xfId="2" applyFont="1" applyFill="1" applyBorder="1" applyAlignment="1" applyProtection="1">
      <alignment horizontal="center" vertical="center" wrapText="1"/>
      <protection locked="0"/>
    </xf>
    <xf numFmtId="0" fontId="10" fillId="2" borderId="0" xfId="2" applyFont="1" applyFill="1"/>
    <xf numFmtId="0" fontId="36" fillId="2" borderId="0" xfId="2" applyFont="1" applyFill="1" applyAlignment="1">
      <alignment horizontal="right"/>
    </xf>
    <xf numFmtId="0" fontId="21" fillId="2" borderId="13" xfId="2" applyFont="1" applyFill="1" applyBorder="1" applyAlignment="1" applyProtection="1">
      <alignment horizontal="center" vertical="center" wrapText="1"/>
      <protection locked="0"/>
    </xf>
    <xf numFmtId="0" fontId="6" fillId="2" borderId="18" xfId="2" applyFont="1" applyFill="1" applyBorder="1" applyAlignment="1">
      <alignment horizontal="center" vertical="center" wrapText="1"/>
    </xf>
    <xf numFmtId="0" fontId="6" fillId="2" borderId="19" xfId="2" applyFont="1" applyFill="1" applyBorder="1" applyAlignment="1">
      <alignment horizontal="center" vertical="center" wrapText="1"/>
    </xf>
    <xf numFmtId="0" fontId="6" fillId="2" borderId="20" xfId="2" applyFont="1" applyFill="1" applyBorder="1" applyAlignment="1">
      <alignment horizontal="center" vertical="center" wrapText="1"/>
    </xf>
    <xf numFmtId="0" fontId="40" fillId="2" borderId="0" xfId="2" applyFont="1" applyFill="1" applyAlignment="1">
      <alignment vertical="center"/>
    </xf>
    <xf numFmtId="49" fontId="42" fillId="2" borderId="0" xfId="2" applyNumberFormat="1" applyFont="1" applyFill="1" applyAlignment="1">
      <alignment horizontal="right"/>
    </xf>
    <xf numFmtId="49" fontId="6" fillId="2" borderId="12" xfId="2" applyNumberFormat="1" applyFont="1" applyFill="1" applyBorder="1" applyAlignment="1">
      <alignment horizontal="left" vertical="center" wrapText="1"/>
    </xf>
    <xf numFmtId="0" fontId="6" fillId="2" borderId="13" xfId="2" applyFont="1" applyFill="1" applyBorder="1" applyAlignment="1">
      <alignment vertical="center" wrapText="1"/>
    </xf>
    <xf numFmtId="0" fontId="6" fillId="2" borderId="35" xfId="2" applyFont="1" applyFill="1" applyBorder="1" applyAlignment="1">
      <alignment horizontal="center" vertical="center" wrapText="1"/>
    </xf>
    <xf numFmtId="49" fontId="6" fillId="2" borderId="15" xfId="2" applyNumberFormat="1" applyFont="1" applyFill="1" applyBorder="1" applyAlignment="1">
      <alignment horizontal="left" vertical="center" wrapText="1"/>
    </xf>
    <xf numFmtId="0" fontId="6" fillId="2" borderId="16" xfId="2" applyFont="1" applyFill="1" applyBorder="1" applyAlignment="1">
      <alignment horizontal="left" vertical="center" wrapText="1"/>
    </xf>
    <xf numFmtId="0" fontId="6" fillId="2" borderId="36" xfId="2" applyFont="1" applyFill="1" applyBorder="1" applyAlignment="1">
      <alignment horizontal="center" vertical="center" wrapText="1"/>
    </xf>
    <xf numFmtId="10" fontId="6" fillId="2" borderId="15" xfId="2" applyNumberFormat="1" applyFont="1" applyFill="1" applyBorder="1" applyAlignment="1">
      <alignment horizontal="center" vertical="center" wrapText="1"/>
    </xf>
    <xf numFmtId="10" fontId="6" fillId="2" borderId="17" xfId="2" applyNumberFormat="1" applyFont="1" applyFill="1" applyBorder="1" applyAlignment="1">
      <alignment horizontal="center" vertical="center" wrapText="1"/>
    </xf>
    <xf numFmtId="164" fontId="3" fillId="0" borderId="0" xfId="2" applyNumberFormat="1" applyFont="1"/>
    <xf numFmtId="0" fontId="6" fillId="2" borderId="16" xfId="2" applyFont="1" applyFill="1" applyBorder="1" applyAlignment="1">
      <alignment wrapText="1"/>
    </xf>
    <xf numFmtId="164" fontId="6" fillId="4" borderId="46" xfId="2" applyNumberFormat="1" applyFont="1" applyFill="1" applyBorder="1" applyAlignment="1" applyProtection="1">
      <alignment horizontal="right" vertical="center" wrapText="1" indent="2"/>
      <protection locked="0"/>
    </xf>
    <xf numFmtId="9" fontId="6" fillId="2" borderId="15" xfId="2" applyNumberFormat="1" applyFont="1" applyFill="1" applyBorder="1" applyAlignment="1">
      <alignment horizontal="center" vertical="center" wrapText="1"/>
    </xf>
    <xf numFmtId="9" fontId="6" fillId="2" borderId="17" xfId="2" applyNumberFormat="1" applyFont="1" applyFill="1" applyBorder="1" applyAlignment="1">
      <alignment horizontal="center" vertical="center" wrapText="1"/>
    </xf>
    <xf numFmtId="49" fontId="6" fillId="2" borderId="18" xfId="2" applyNumberFormat="1" applyFont="1" applyFill="1" applyBorder="1" applyAlignment="1">
      <alignment horizontal="left" vertical="center" wrapText="1"/>
    </xf>
    <xf numFmtId="164" fontId="4" fillId="2" borderId="47" xfId="2" applyNumberFormat="1" applyFont="1" applyFill="1" applyBorder="1" applyAlignment="1">
      <alignment horizontal="right" vertical="center" wrapText="1" indent="2"/>
    </xf>
    <xf numFmtId="166" fontId="3" fillId="0" borderId="0" xfId="2" applyNumberFormat="1" applyFont="1"/>
    <xf numFmtId="49" fontId="6" fillId="2" borderId="12" xfId="2" applyNumberFormat="1" applyFont="1" applyFill="1" applyBorder="1" applyAlignment="1">
      <alignment vertical="center" wrapText="1"/>
    </xf>
    <xf numFmtId="49" fontId="6" fillId="2" borderId="15" xfId="2" applyNumberFormat="1" applyFont="1" applyFill="1" applyBorder="1" applyAlignment="1">
      <alignment vertical="center" wrapText="1"/>
    </xf>
    <xf numFmtId="0" fontId="3" fillId="2" borderId="36" xfId="2" applyFont="1" applyFill="1" applyBorder="1" applyAlignment="1">
      <alignment horizontal="center"/>
    </xf>
    <xf numFmtId="2" fontId="4" fillId="2" borderId="15" xfId="2" applyNumberFormat="1" applyFont="1" applyFill="1" applyBorder="1" applyAlignment="1">
      <alignment horizontal="center" vertical="center" wrapText="1"/>
    </xf>
    <xf numFmtId="2" fontId="4" fillId="2" borderId="17" xfId="2" applyNumberFormat="1" applyFont="1" applyFill="1" applyBorder="1" applyAlignment="1">
      <alignment horizontal="center" vertical="center" wrapText="1"/>
    </xf>
    <xf numFmtId="49" fontId="6" fillId="2" borderId="18" xfId="2" applyNumberFormat="1" applyFont="1" applyFill="1" applyBorder="1" applyAlignment="1">
      <alignment vertical="center" wrapText="1"/>
    </xf>
    <xf numFmtId="0" fontId="6" fillId="2" borderId="14" xfId="2" applyFont="1" applyFill="1" applyBorder="1" applyAlignment="1">
      <alignment horizontal="center" vertical="center" wrapText="1"/>
    </xf>
    <xf numFmtId="164" fontId="6" fillId="2" borderId="49" xfId="2" applyNumberFormat="1" applyFont="1" applyFill="1" applyBorder="1" applyAlignment="1">
      <alignment horizontal="right" vertical="center" wrapText="1" indent="2"/>
    </xf>
    <xf numFmtId="164" fontId="6" fillId="2" borderId="14" xfId="2" applyNumberFormat="1" applyFont="1" applyFill="1" applyBorder="1" applyAlignment="1">
      <alignment horizontal="right" vertical="center" wrapText="1" indent="2"/>
    </xf>
    <xf numFmtId="0" fontId="6" fillId="2" borderId="19" xfId="2" applyFont="1" applyFill="1" applyBorder="1"/>
    <xf numFmtId="0" fontId="36" fillId="2" borderId="0" xfId="2" applyFont="1" applyFill="1"/>
    <xf numFmtId="0" fontId="6" fillId="2" borderId="35" xfId="2" applyFont="1" applyFill="1" applyBorder="1" applyAlignment="1">
      <alignment vertical="center" wrapText="1"/>
    </xf>
    <xf numFmtId="0" fontId="6" fillId="2" borderId="36" xfId="2" applyFont="1" applyFill="1" applyBorder="1" applyAlignment="1">
      <alignment vertical="center" wrapText="1"/>
    </xf>
    <xf numFmtId="0" fontId="6" fillId="2" borderId="36" xfId="2" applyFont="1" applyFill="1" applyBorder="1" applyAlignment="1">
      <alignment horizontal="center" vertical="center"/>
    </xf>
    <xf numFmtId="10" fontId="6" fillId="2" borderId="15" xfId="2" applyNumberFormat="1" applyFont="1" applyFill="1" applyBorder="1" applyAlignment="1">
      <alignment horizontal="center" vertical="center"/>
    </xf>
    <xf numFmtId="10" fontId="6" fillId="2" borderId="17" xfId="2" applyNumberFormat="1" applyFont="1" applyFill="1" applyBorder="1" applyAlignment="1">
      <alignment horizontal="center" vertical="center"/>
    </xf>
    <xf numFmtId="164" fontId="6" fillId="2" borderId="15" xfId="2" applyNumberFormat="1" applyFont="1" applyFill="1" applyBorder="1" applyAlignment="1">
      <alignment horizontal="right" vertical="center" wrapText="1" indent="2"/>
    </xf>
    <xf numFmtId="0" fontId="6" fillId="2" borderId="0" xfId="2" applyFont="1" applyFill="1" applyAlignment="1">
      <alignment horizontal="left" vertical="center"/>
    </xf>
    <xf numFmtId="0" fontId="6" fillId="2" borderId="37" xfId="2" applyFont="1" applyFill="1" applyBorder="1" applyAlignment="1">
      <alignment vertical="center" wrapText="1"/>
    </xf>
    <xf numFmtId="0" fontId="6" fillId="2" borderId="37" xfId="2" applyFont="1" applyFill="1" applyBorder="1" applyAlignment="1">
      <alignment horizontal="center" vertical="center"/>
    </xf>
    <xf numFmtId="164" fontId="6" fillId="2" borderId="47" xfId="2" applyNumberFormat="1" applyFont="1" applyFill="1" applyBorder="1" applyAlignment="1">
      <alignment horizontal="right" vertical="center" wrapText="1" indent="2"/>
    </xf>
    <xf numFmtId="164" fontId="6" fillId="2" borderId="20" xfId="2" applyNumberFormat="1" applyFont="1" applyFill="1" applyBorder="1" applyAlignment="1">
      <alignment horizontal="right" vertical="center" wrapText="1" indent="2"/>
    </xf>
    <xf numFmtId="0" fontId="22" fillId="2" borderId="0" xfId="1" applyFont="1" applyFill="1" applyAlignment="1">
      <alignment vertical="center"/>
    </xf>
    <xf numFmtId="164" fontId="6" fillId="4" borderId="12" xfId="2" applyNumberFormat="1" applyFont="1" applyFill="1" applyBorder="1" applyAlignment="1" applyProtection="1">
      <alignment horizontal="right" vertical="center" indent="2"/>
      <protection locked="0"/>
    </xf>
    <xf numFmtId="164" fontId="6" fillId="4" borderId="14" xfId="2" applyNumberFormat="1" applyFont="1" applyFill="1" applyBorder="1" applyAlignment="1" applyProtection="1">
      <alignment horizontal="right" vertical="center" indent="2"/>
      <protection locked="0"/>
    </xf>
    <xf numFmtId="2" fontId="4" fillId="2" borderId="15" xfId="2" applyNumberFormat="1" applyFont="1" applyFill="1" applyBorder="1" applyAlignment="1">
      <alignment horizontal="center" vertical="center"/>
    </xf>
    <xf numFmtId="2" fontId="4" fillId="2" borderId="17" xfId="2" applyNumberFormat="1" applyFont="1" applyFill="1" applyBorder="1" applyAlignment="1">
      <alignment horizontal="center" vertical="center"/>
    </xf>
    <xf numFmtId="164" fontId="6" fillId="2" borderId="18" xfId="2" applyNumberFormat="1" applyFont="1" applyFill="1" applyBorder="1" applyAlignment="1">
      <alignment horizontal="right" vertical="center" wrapText="1" indent="2"/>
    </xf>
    <xf numFmtId="0" fontId="6" fillId="2" borderId="35" xfId="2" applyFont="1" applyFill="1" applyBorder="1" applyAlignment="1">
      <alignment horizontal="center" vertical="center"/>
    </xf>
    <xf numFmtId="164" fontId="4" fillId="2" borderId="49" xfId="2" applyNumberFormat="1" applyFont="1" applyFill="1" applyBorder="1" applyAlignment="1">
      <alignment horizontal="right" vertical="center" wrapText="1" indent="2"/>
    </xf>
    <xf numFmtId="0" fontId="26" fillId="2" borderId="0" xfId="2" applyFont="1" applyFill="1" applyAlignment="1">
      <alignment horizontal="left" vertical="center"/>
    </xf>
    <xf numFmtId="0" fontId="6" fillId="2" borderId="0" xfId="2" applyFont="1" applyFill="1" applyAlignment="1">
      <alignment horizontal="left"/>
    </xf>
    <xf numFmtId="0" fontId="3" fillId="0" borderId="0" xfId="2" applyFont="1" applyAlignment="1">
      <alignment horizontal="left"/>
    </xf>
    <xf numFmtId="0" fontId="4" fillId="2" borderId="0" xfId="2" applyFont="1" applyFill="1" applyAlignment="1">
      <alignment horizontal="left" vertical="center"/>
    </xf>
    <xf numFmtId="0" fontId="36" fillId="0" borderId="0" xfId="2" applyFont="1" applyAlignment="1">
      <alignment horizontal="left"/>
    </xf>
    <xf numFmtId="0" fontId="4" fillId="0" borderId="0" xfId="2" applyFont="1" applyAlignment="1">
      <alignment vertical="center"/>
    </xf>
    <xf numFmtId="0" fontId="6" fillId="0" borderId="0" xfId="2" applyFont="1"/>
    <xf numFmtId="0" fontId="21" fillId="2" borderId="0" xfId="2" applyFont="1" applyFill="1" applyAlignment="1">
      <alignment horizontal="left" vertical="center" wrapText="1"/>
    </xf>
    <xf numFmtId="0" fontId="6" fillId="4" borderId="41" xfId="2" applyFont="1" applyFill="1" applyBorder="1" applyAlignment="1" applyProtection="1">
      <alignment horizontal="left"/>
      <protection locked="0"/>
    </xf>
    <xf numFmtId="0" fontId="6" fillId="4" borderId="52" xfId="2" applyFont="1" applyFill="1" applyBorder="1" applyAlignment="1" applyProtection="1">
      <alignment horizontal="left"/>
      <protection locked="0"/>
    </xf>
    <xf numFmtId="0" fontId="6" fillId="4" borderId="46" xfId="2" applyFont="1" applyFill="1" applyBorder="1" applyAlignment="1" applyProtection="1">
      <alignment horizontal="left"/>
      <protection locked="0"/>
    </xf>
    <xf numFmtId="14" fontId="6" fillId="4" borderId="47" xfId="2" applyNumberFormat="1" applyFont="1" applyFill="1" applyBorder="1" applyAlignment="1" applyProtection="1">
      <alignment horizontal="left"/>
      <protection locked="0"/>
    </xf>
    <xf numFmtId="14" fontId="6" fillId="4" borderId="44" xfId="2" applyNumberFormat="1" applyFont="1" applyFill="1" applyBorder="1" applyAlignment="1" applyProtection="1">
      <alignment horizontal="left"/>
      <protection locked="0"/>
    </xf>
    <xf numFmtId="14" fontId="6" fillId="4" borderId="53" xfId="2" applyNumberFormat="1" applyFont="1" applyFill="1" applyBorder="1" applyAlignment="1" applyProtection="1">
      <alignment horizontal="left"/>
      <protection locked="0"/>
    </xf>
    <xf numFmtId="0" fontId="41" fillId="2" borderId="28" xfId="2" applyFont="1" applyFill="1" applyBorder="1" applyAlignment="1">
      <alignment horizontal="left" vertical="center" wrapText="1"/>
    </xf>
    <xf numFmtId="0" fontId="20" fillId="2" borderId="45" xfId="2" applyFont="1" applyFill="1" applyBorder="1" applyAlignment="1">
      <alignment horizontal="left" vertical="center" wrapText="1"/>
    </xf>
    <xf numFmtId="0" fontId="20" fillId="2" borderId="48" xfId="2" applyFont="1" applyFill="1" applyBorder="1" applyAlignment="1">
      <alignment horizontal="left" vertical="center" wrapText="1"/>
    </xf>
    <xf numFmtId="0" fontId="6" fillId="4" borderId="49" xfId="2" applyFont="1" applyFill="1" applyBorder="1" applyAlignment="1" applyProtection="1">
      <alignment horizontal="left"/>
      <protection locked="0"/>
    </xf>
    <xf numFmtId="0" fontId="6" fillId="4" borderId="50" xfId="2" applyFont="1" applyFill="1" applyBorder="1" applyAlignment="1" applyProtection="1">
      <alignment horizontal="left"/>
      <protection locked="0"/>
    </xf>
    <xf numFmtId="0" fontId="6" fillId="4" borderId="51" xfId="2" applyFont="1" applyFill="1" applyBorder="1" applyAlignment="1" applyProtection="1">
      <alignment horizontal="left"/>
      <protection locked="0"/>
    </xf>
    <xf numFmtId="167" fontId="6" fillId="4" borderId="41" xfId="2" applyNumberFormat="1" applyFont="1" applyFill="1" applyBorder="1" applyAlignment="1" applyProtection="1">
      <alignment horizontal="left"/>
      <protection locked="0"/>
    </xf>
    <xf numFmtId="167" fontId="6" fillId="4" borderId="52" xfId="2" applyNumberFormat="1" applyFont="1" applyFill="1" applyBorder="1" applyAlignment="1" applyProtection="1">
      <alignment horizontal="left"/>
      <protection locked="0"/>
    </xf>
    <xf numFmtId="167" fontId="6" fillId="4" borderId="46" xfId="2" applyNumberFormat="1" applyFont="1" applyFill="1" applyBorder="1" applyAlignment="1" applyProtection="1">
      <alignment horizontal="left"/>
      <protection locked="0"/>
    </xf>
    <xf numFmtId="0" fontId="6" fillId="3" borderId="10" xfId="2" applyFont="1" applyFill="1" applyBorder="1" applyAlignment="1">
      <alignment horizontal="justify" vertical="center" wrapText="1"/>
    </xf>
    <xf numFmtId="0" fontId="6" fillId="3" borderId="32" xfId="2" applyFont="1" applyFill="1" applyBorder="1" applyAlignment="1">
      <alignment horizontal="justify" vertical="center" wrapText="1"/>
    </xf>
    <xf numFmtId="0" fontId="6" fillId="3" borderId="11" xfId="2" applyFont="1" applyFill="1" applyBorder="1" applyAlignment="1">
      <alignment horizontal="justify" vertical="center" wrapText="1"/>
    </xf>
    <xf numFmtId="0" fontId="21" fillId="2" borderId="26" xfId="2" applyFont="1" applyFill="1" applyBorder="1" applyAlignment="1">
      <alignment horizontal="center" vertical="center" wrapText="1"/>
    </xf>
    <xf numFmtId="0" fontId="21" fillId="2" borderId="28" xfId="2" applyFont="1" applyFill="1" applyBorder="1" applyAlignment="1">
      <alignment horizontal="center" vertical="center" wrapText="1"/>
    </xf>
    <xf numFmtId="0" fontId="21" fillId="2" borderId="21" xfId="2" applyFont="1" applyFill="1" applyBorder="1" applyAlignment="1">
      <alignment horizontal="center" vertical="center" wrapText="1"/>
    </xf>
    <xf numFmtId="0" fontId="21" fillId="2" borderId="38" xfId="2" applyFont="1" applyFill="1" applyBorder="1" applyAlignment="1">
      <alignment horizontal="center" vertical="center" wrapText="1"/>
    </xf>
    <xf numFmtId="0" fontId="21" fillId="2" borderId="45" xfId="2" applyFont="1" applyFill="1" applyBorder="1" applyAlignment="1">
      <alignment horizontal="center" vertical="center" wrapText="1"/>
    </xf>
    <xf numFmtId="0" fontId="21" fillId="2" borderId="39" xfId="2" applyFont="1" applyFill="1" applyBorder="1" applyAlignment="1">
      <alignment horizontal="center" vertical="center" wrapText="1"/>
    </xf>
    <xf numFmtId="0" fontId="41" fillId="2" borderId="1" xfId="2" applyFont="1" applyFill="1" applyBorder="1" applyAlignment="1">
      <alignment horizontal="left" vertical="center" wrapText="1"/>
    </xf>
    <xf numFmtId="0" fontId="41" fillId="2" borderId="2" xfId="2" applyFont="1" applyFill="1" applyBorder="1" applyAlignment="1">
      <alignment horizontal="left" vertical="center" wrapText="1"/>
    </xf>
    <xf numFmtId="0" fontId="41" fillId="2" borderId="3" xfId="2" applyFont="1" applyFill="1" applyBorder="1" applyAlignment="1">
      <alignment horizontal="left" vertical="center" wrapText="1"/>
    </xf>
    <xf numFmtId="0" fontId="39" fillId="2" borderId="10" xfId="2" applyFont="1" applyFill="1" applyBorder="1" applyAlignment="1">
      <alignment horizontal="center" wrapText="1"/>
    </xf>
    <xf numFmtId="0" fontId="39" fillId="2" borderId="32" xfId="2" applyFont="1" applyFill="1" applyBorder="1" applyAlignment="1">
      <alignment horizontal="center"/>
    </xf>
    <xf numFmtId="0" fontId="39" fillId="2" borderId="11" xfId="2" applyFont="1" applyFill="1" applyBorder="1" applyAlignment="1">
      <alignment horizontal="center"/>
    </xf>
    <xf numFmtId="0" fontId="21" fillId="2" borderId="12" xfId="2" applyFont="1" applyFill="1" applyBorder="1" applyAlignment="1">
      <alignment horizontal="center" vertical="center" wrapText="1"/>
    </xf>
    <xf numFmtId="0" fontId="21" fillId="2" borderId="15" xfId="2" applyFont="1" applyFill="1" applyBorder="1" applyAlignment="1">
      <alignment horizontal="center" vertical="center" wrapText="1"/>
    </xf>
    <xf numFmtId="0" fontId="21" fillId="2" borderId="13" xfId="2" applyFont="1" applyFill="1" applyBorder="1" applyAlignment="1">
      <alignment horizontal="center" vertical="center" wrapText="1"/>
    </xf>
    <xf numFmtId="0" fontId="21" fillId="2" borderId="16" xfId="2" applyFont="1" applyFill="1" applyBorder="1" applyAlignment="1">
      <alignment horizontal="center" vertical="center" wrapText="1"/>
    </xf>
    <xf numFmtId="0" fontId="25" fillId="2" borderId="10" xfId="2" applyFont="1" applyFill="1" applyBorder="1" applyAlignment="1">
      <alignment horizontal="center" vertical="center" wrapText="1"/>
    </xf>
    <xf numFmtId="0" fontId="25" fillId="2" borderId="32" xfId="2" applyFont="1" applyFill="1" applyBorder="1" applyAlignment="1">
      <alignment horizontal="center" vertical="center"/>
    </xf>
    <xf numFmtId="0" fontId="25" fillId="2" borderId="11" xfId="2" applyFont="1" applyFill="1" applyBorder="1" applyAlignment="1">
      <alignment horizontal="center" vertical="center"/>
    </xf>
    <xf numFmtId="0" fontId="26" fillId="2" borderId="15" xfId="2" applyFont="1" applyFill="1" applyBorder="1" applyAlignment="1">
      <alignment horizontal="left" vertical="center" wrapText="1"/>
    </xf>
    <xf numFmtId="0" fontId="26" fillId="2" borderId="16" xfId="2" applyFont="1" applyFill="1" applyBorder="1" applyAlignment="1">
      <alignment horizontal="center" vertical="center" wrapText="1"/>
    </xf>
    <xf numFmtId="0" fontId="35" fillId="2" borderId="4" xfId="2" applyFont="1" applyFill="1" applyBorder="1" applyAlignment="1">
      <alignment horizontal="center" vertical="center" wrapText="1"/>
    </xf>
    <xf numFmtId="0" fontId="6" fillId="2" borderId="37" xfId="2" applyFont="1" applyFill="1" applyBorder="1" applyAlignment="1">
      <alignment horizontal="left" vertical="center" wrapText="1"/>
    </xf>
    <xf numFmtId="0" fontId="6" fillId="2" borderId="44" xfId="2" applyFont="1" applyFill="1" applyBorder="1" applyAlignment="1">
      <alignment horizontal="left" vertical="center" wrapText="1"/>
    </xf>
    <xf numFmtId="0" fontId="35" fillId="2" borderId="0" xfId="2" applyFont="1" applyFill="1" applyAlignment="1">
      <alignment horizontal="center" vertical="center" wrapText="1"/>
    </xf>
    <xf numFmtId="0" fontId="25" fillId="2" borderId="10" xfId="2" applyFont="1" applyFill="1" applyBorder="1" applyAlignment="1">
      <alignment horizontal="center" vertical="center"/>
    </xf>
    <xf numFmtId="0" fontId="26" fillId="2" borderId="26" xfId="2" applyFont="1" applyFill="1" applyBorder="1" applyAlignment="1">
      <alignment horizontal="center" vertical="center" wrapText="1"/>
    </xf>
    <xf numFmtId="0" fontId="26" fillId="2" borderId="30" xfId="2" applyFont="1" applyFill="1" applyBorder="1" applyAlignment="1">
      <alignment horizontal="center" vertical="center" wrapText="1"/>
    </xf>
    <xf numFmtId="0" fontId="26" fillId="2" borderId="38" xfId="2" applyFont="1" applyFill="1" applyBorder="1" applyAlignment="1">
      <alignment horizontal="center" vertical="center" wrapText="1"/>
    </xf>
    <xf numFmtId="0" fontId="26" fillId="2" borderId="42" xfId="2" applyFont="1" applyFill="1" applyBorder="1" applyAlignment="1">
      <alignment horizontal="center" vertical="center" wrapText="1"/>
    </xf>
    <xf numFmtId="0" fontId="6" fillId="3" borderId="10" xfId="2" applyFont="1" applyFill="1" applyBorder="1" applyAlignment="1">
      <alignment horizontal="left" vertical="center" wrapText="1"/>
    </xf>
    <xf numFmtId="0" fontId="6" fillId="3" borderId="32" xfId="2" applyFont="1" applyFill="1" applyBorder="1" applyAlignment="1">
      <alignment horizontal="left" vertical="center" wrapText="1"/>
    </xf>
    <xf numFmtId="0" fontId="6" fillId="3" borderId="11" xfId="2" applyFont="1" applyFill="1" applyBorder="1" applyAlignment="1">
      <alignment horizontal="left" vertical="center" wrapText="1"/>
    </xf>
    <xf numFmtId="0" fontId="26" fillId="2" borderId="12" xfId="2" applyFont="1" applyFill="1" applyBorder="1" applyAlignment="1">
      <alignment horizontal="center" vertical="center" wrapText="1"/>
    </xf>
    <xf numFmtId="0" fontId="26" fillId="2" borderId="15" xfId="2" applyFont="1" applyFill="1" applyBorder="1" applyAlignment="1">
      <alignment horizontal="center" vertical="center" wrapText="1"/>
    </xf>
    <xf numFmtId="0" fontId="26" fillId="2" borderId="13" xfId="2" applyFont="1" applyFill="1" applyBorder="1" applyAlignment="1">
      <alignment horizontal="center" vertical="center" wrapText="1"/>
    </xf>
    <xf numFmtId="0" fontId="26" fillId="2" borderId="12" xfId="2" applyFont="1" applyFill="1" applyBorder="1" applyAlignment="1">
      <alignment horizontal="left" vertical="center" wrapText="1"/>
    </xf>
    <xf numFmtId="0" fontId="26" fillId="2" borderId="39" xfId="2" applyFont="1" applyFill="1" applyBorder="1" applyAlignment="1">
      <alignment horizontal="center" vertical="center" wrapText="1"/>
    </xf>
    <xf numFmtId="0" fontId="6" fillId="4" borderId="15" xfId="2" applyFont="1" applyFill="1" applyBorder="1" applyAlignment="1" applyProtection="1">
      <alignment horizontal="left" vertical="center" wrapText="1"/>
      <protection locked="0"/>
    </xf>
    <xf numFmtId="0" fontId="6" fillId="4" borderId="16" xfId="2" applyFont="1" applyFill="1" applyBorder="1" applyAlignment="1" applyProtection="1">
      <alignment horizontal="left" vertical="center" wrapText="1"/>
      <protection locked="0"/>
    </xf>
    <xf numFmtId="0" fontId="6" fillId="4" borderId="17" xfId="2" applyFont="1" applyFill="1" applyBorder="1" applyAlignment="1" applyProtection="1">
      <alignment horizontal="left" vertical="center" wrapText="1"/>
      <protection locked="0"/>
    </xf>
    <xf numFmtId="0" fontId="6" fillId="4" borderId="18" xfId="2" applyFont="1" applyFill="1" applyBorder="1" applyAlignment="1" applyProtection="1">
      <alignment horizontal="left" vertical="center" wrapText="1"/>
      <protection locked="0"/>
    </xf>
    <xf numFmtId="0" fontId="6" fillId="4" borderId="19" xfId="2" applyFont="1" applyFill="1" applyBorder="1" applyAlignment="1" applyProtection="1">
      <alignment horizontal="left" vertical="center" wrapText="1"/>
      <protection locked="0"/>
    </xf>
    <xf numFmtId="0" fontId="6" fillId="4" borderId="20" xfId="2" applyFont="1" applyFill="1" applyBorder="1" applyAlignment="1" applyProtection="1">
      <alignment horizontal="left" vertical="center" wrapText="1"/>
      <protection locked="0"/>
    </xf>
    <xf numFmtId="0" fontId="6" fillId="2" borderId="0" xfId="2" applyFont="1" applyFill="1" applyAlignment="1">
      <alignment horizontal="left" vertical="center" wrapText="1"/>
    </xf>
    <xf numFmtId="0" fontId="25" fillId="2" borderId="0" xfId="2" applyFont="1" applyFill="1" applyAlignment="1">
      <alignment horizontal="center" vertical="center" wrapText="1"/>
    </xf>
    <xf numFmtId="0" fontId="6" fillId="2" borderId="0" xfId="2" applyFont="1" applyFill="1" applyAlignment="1">
      <alignment horizontal="left" vertical="top" wrapText="1"/>
    </xf>
    <xf numFmtId="165" fontId="6" fillId="0" borderId="15" xfId="2" applyNumberFormat="1" applyFont="1" applyBorder="1" applyAlignment="1">
      <alignment horizontal="left" vertical="center"/>
    </xf>
    <xf numFmtId="165" fontId="6" fillId="0" borderId="16" xfId="2" applyNumberFormat="1" applyFont="1" applyBorder="1" applyAlignment="1">
      <alignment horizontal="left" vertical="center"/>
    </xf>
    <xf numFmtId="165" fontId="6" fillId="0" borderId="17" xfId="2" applyNumberFormat="1" applyFont="1" applyBorder="1" applyAlignment="1">
      <alignment horizontal="left" vertical="center"/>
    </xf>
    <xf numFmtId="165" fontId="4" fillId="0" borderId="15" xfId="2" applyNumberFormat="1" applyFont="1" applyBorder="1" applyAlignment="1">
      <alignment horizontal="left" vertical="center"/>
    </xf>
    <xf numFmtId="165" fontId="4" fillId="0" borderId="16" xfId="2" applyNumberFormat="1" applyFont="1" applyBorder="1" applyAlignment="1">
      <alignment horizontal="left" vertical="center"/>
    </xf>
    <xf numFmtId="165" fontId="4" fillId="0" borderId="17" xfId="2" applyNumberFormat="1" applyFont="1" applyBorder="1" applyAlignment="1">
      <alignment horizontal="left" vertical="center"/>
    </xf>
    <xf numFmtId="0" fontId="15" fillId="3" borderId="4" xfId="2" applyFont="1" applyFill="1" applyBorder="1" applyAlignment="1">
      <alignment horizontal="justify" vertical="center"/>
    </xf>
    <xf numFmtId="0" fontId="15" fillId="3" borderId="0" xfId="2" applyFont="1" applyFill="1" applyAlignment="1">
      <alignment horizontal="justify" vertical="center"/>
    </xf>
    <xf numFmtId="0" fontId="15" fillId="3" borderId="5" xfId="2" applyFont="1" applyFill="1" applyBorder="1" applyAlignment="1">
      <alignment horizontal="justify" vertical="center"/>
    </xf>
    <xf numFmtId="0" fontId="15" fillId="3" borderId="6" xfId="2" applyFont="1" applyFill="1" applyBorder="1" applyAlignment="1">
      <alignment horizontal="justify" vertical="center"/>
    </xf>
    <xf numFmtId="0" fontId="15" fillId="3" borderId="7" xfId="2" applyFont="1" applyFill="1" applyBorder="1" applyAlignment="1">
      <alignment horizontal="justify" vertical="center"/>
    </xf>
    <xf numFmtId="0" fontId="15" fillId="3" borderId="8" xfId="2" applyFont="1" applyFill="1" applyBorder="1" applyAlignment="1">
      <alignment horizontal="justify" vertical="center"/>
    </xf>
    <xf numFmtId="0" fontId="19" fillId="2" borderId="1" xfId="2" applyFont="1" applyFill="1" applyBorder="1" applyAlignment="1">
      <alignment horizontal="center" vertical="center" wrapText="1"/>
    </xf>
    <xf numFmtId="0" fontId="19" fillId="2" borderId="2" xfId="2" applyFont="1" applyFill="1" applyBorder="1" applyAlignment="1">
      <alignment horizontal="center" vertical="center" wrapText="1"/>
    </xf>
    <xf numFmtId="0" fontId="19" fillId="2" borderId="3" xfId="2" applyFont="1" applyFill="1" applyBorder="1" applyAlignment="1">
      <alignment horizontal="center" vertical="center" wrapText="1"/>
    </xf>
    <xf numFmtId="0" fontId="6" fillId="4" borderId="10" xfId="2" applyFont="1" applyFill="1" applyBorder="1" applyAlignment="1" applyProtection="1">
      <alignment horizontal="left" vertical="center"/>
      <protection locked="0"/>
    </xf>
    <xf numFmtId="0" fontId="6" fillId="4" borderId="11" xfId="2" applyFont="1" applyFill="1" applyBorder="1" applyAlignment="1" applyProtection="1">
      <alignment horizontal="left" vertical="center"/>
      <protection locked="0"/>
    </xf>
    <xf numFmtId="164" fontId="6" fillId="0" borderId="12" xfId="2" applyNumberFormat="1" applyFont="1" applyBorder="1" applyAlignment="1">
      <alignment horizontal="left" vertical="center"/>
    </xf>
    <xf numFmtId="164" fontId="6" fillId="0" borderId="13" xfId="2" applyNumberFormat="1" applyFont="1" applyBorder="1" applyAlignment="1">
      <alignment horizontal="left" vertical="center"/>
    </xf>
    <xf numFmtId="164" fontId="6" fillId="0" borderId="14" xfId="2" applyNumberFormat="1" applyFont="1" applyBorder="1" applyAlignment="1">
      <alignment horizontal="left" vertical="center"/>
    </xf>
    <xf numFmtId="0" fontId="9" fillId="3" borderId="4" xfId="2" applyFont="1" applyFill="1" applyBorder="1" applyAlignment="1">
      <alignment horizontal="justify" vertical="center" wrapText="1"/>
    </xf>
    <xf numFmtId="0" fontId="9" fillId="3" borderId="0" xfId="2" applyFont="1" applyFill="1" applyAlignment="1">
      <alignment horizontal="justify" vertical="center" wrapText="1"/>
    </xf>
    <xf numFmtId="0" fontId="9" fillId="3" borderId="5" xfId="2" applyFont="1" applyFill="1" applyBorder="1" applyAlignment="1">
      <alignment horizontal="justify" vertical="center" wrapText="1"/>
    </xf>
    <xf numFmtId="0" fontId="10" fillId="3" borderId="4" xfId="1" applyFont="1" applyFill="1" applyBorder="1" applyAlignment="1">
      <alignment horizontal="left" vertical="center" wrapText="1"/>
    </xf>
    <xf numFmtId="0" fontId="10" fillId="3" borderId="0" xfId="1" applyFont="1" applyFill="1" applyBorder="1" applyAlignment="1">
      <alignment horizontal="left" vertical="center" wrapText="1"/>
    </xf>
    <xf numFmtId="0" fontId="10" fillId="3" borderId="5" xfId="1" applyFont="1" applyFill="1" applyBorder="1" applyAlignment="1">
      <alignment horizontal="left" vertical="center" wrapText="1"/>
    </xf>
    <xf numFmtId="164" fontId="4" fillId="0" borderId="41" xfId="0" applyNumberFormat="1" applyFont="1" applyBorder="1" applyAlignment="1">
      <alignment horizontal="left" vertical="center" wrapText="1"/>
    </xf>
    <xf numFmtId="164" fontId="4" fillId="0" borderId="52" xfId="0" applyNumberFormat="1" applyFont="1" applyBorder="1" applyAlignment="1">
      <alignment horizontal="left" vertical="center" wrapText="1"/>
    </xf>
    <xf numFmtId="164" fontId="4" fillId="0" borderId="46" xfId="0" applyNumberFormat="1" applyFont="1" applyBorder="1" applyAlignment="1">
      <alignment horizontal="left" vertical="center" wrapText="1"/>
    </xf>
    <xf numFmtId="164" fontId="4" fillId="0" borderId="15" xfId="0" applyNumberFormat="1" applyFont="1" applyBorder="1" applyAlignment="1">
      <alignment horizontal="left" vertical="center"/>
    </xf>
    <xf numFmtId="164" fontId="4" fillId="0" borderId="16" xfId="0" applyNumberFormat="1" applyFont="1" applyBorder="1" applyAlignment="1">
      <alignment horizontal="left" vertical="center"/>
    </xf>
    <xf numFmtId="164" fontId="4" fillId="0" borderId="17" xfId="0" applyNumberFormat="1" applyFont="1" applyBorder="1" applyAlignment="1">
      <alignment horizontal="left" vertical="center"/>
    </xf>
  </cellXfs>
  <cellStyles count="3">
    <cellStyle name="Hypertextový odkaz" xfId="1" builtinId="8"/>
    <cellStyle name="Normal" xfId="2" xr:uid="{66F70469-4ED7-4090-80B8-471733A8A7BD}"/>
    <cellStyle name="Normální" xfId="0" builtinId="0"/>
  </cellStyles>
  <dxfs count="294">
    <dxf>
      <fill>
        <patternFill>
          <bgColor rgb="FFFFFFCC"/>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1"/>
      </font>
    </dxf>
    <dxf>
      <font>
        <color theme="8" tint="0.79995117038483843"/>
      </font>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1"/>
      </font>
    </dxf>
    <dxf>
      <font>
        <color theme="8" tint="0.79995117038483843"/>
      </font>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ill>
        <patternFill>
          <bgColor theme="0"/>
        </patternFill>
      </fill>
    </dxf>
    <dxf>
      <fill>
        <patternFill>
          <bgColor rgb="FFFFFFCC"/>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1"/>
      </font>
    </dxf>
    <dxf>
      <font>
        <color theme="8" tint="0.79995117038483843"/>
      </font>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1"/>
      </font>
    </dxf>
    <dxf>
      <font>
        <color theme="8" tint="0.79995117038483843"/>
      </font>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ill>
        <patternFill>
          <bgColor theme="0"/>
        </patternFill>
      </fill>
    </dxf>
    <dxf>
      <fill>
        <patternFill>
          <bgColor rgb="FFFFFFCC"/>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1"/>
      </font>
    </dxf>
    <dxf>
      <font>
        <color theme="8" tint="0.79995117038483843"/>
      </font>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1"/>
      </font>
    </dxf>
    <dxf>
      <font>
        <color theme="8" tint="0.79995117038483843"/>
      </font>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ill>
        <patternFill>
          <bgColor theme="0"/>
        </patternFill>
      </fill>
    </dxf>
    <dxf>
      <fill>
        <patternFill>
          <bgColor rgb="FFFFFFCC"/>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1"/>
      </font>
    </dxf>
    <dxf>
      <font>
        <color theme="8" tint="0.79995117038483843"/>
      </font>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1"/>
      </font>
    </dxf>
    <dxf>
      <font>
        <color theme="8" tint="0.79995117038483843"/>
      </font>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ill>
        <patternFill>
          <bgColor theme="0"/>
        </patternFill>
      </fill>
    </dxf>
    <dxf>
      <fill>
        <patternFill>
          <bgColor rgb="FFFFFFCC"/>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1"/>
      </font>
    </dxf>
    <dxf>
      <font>
        <color theme="8" tint="0.79995117038483843"/>
      </font>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1"/>
      </font>
    </dxf>
    <dxf>
      <font>
        <color theme="8" tint="0.79995117038483843"/>
      </font>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ill>
        <patternFill>
          <bgColor theme="0"/>
        </patternFill>
      </fill>
    </dxf>
    <dxf>
      <fill>
        <patternFill>
          <bgColor rgb="FFFFFFCC"/>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1"/>
      </font>
    </dxf>
    <dxf>
      <font>
        <color theme="8" tint="0.79995117038483843"/>
      </font>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1"/>
      </font>
    </dxf>
    <dxf>
      <font>
        <color theme="8" tint="0.79995117038483843"/>
      </font>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vhpivanovicecz-my.sharepoint.com/personal/martinvaculik_vhpivanovicecz_onmicrosoft_com/Documents/Martin/voda%20cloud/kalkulace/2026/MF%20&#268;R/510-2025-09-19_2026-Kalkulace-VODA.xlsx" TargetMode="External"/><Relationship Id="rId1" Type="http://schemas.openxmlformats.org/officeDocument/2006/relationships/externalLinkPath" Target="https://vhpivanovicecz-my.sharepoint.com/personal/martinvaculik_vhpivanovicecz_onmicrosoft_com/Documents/Martin/voda%20cloud/kalkulace/2026/MF%20&#268;R/510-2025-09-19_2026-Kalkulace-VODA.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vhpivanovicecz-my.sharepoint.com/personal/martinvaculik_vhpivanovicecz_onmicrosoft_com/Documents/Martin/voda%20cloud/kalkulace/2026/MF%20&#268;R/530-2025-09-19_2026-Kalkulace-VODA-oprava.xlsx" TargetMode="External"/><Relationship Id="rId1" Type="http://schemas.openxmlformats.org/officeDocument/2006/relationships/externalLinkPath" Target="https://vhpivanovicecz-my.sharepoint.com/personal/martinvaculik_vhpivanovicecz_onmicrosoft_com/Documents/Martin/voda%20cloud/kalkulace/2026/MF%20&#268;R/530-2025-09-19_2026-Kalkulace-VODA-oprava.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vhpivanovicecz-my.sharepoint.com/personal/martinvaculik_vhpivanovicecz_onmicrosoft_com/Documents/Martin/voda%20cloud/kalkulace/2026/MF%20&#268;R/537-2025-09-19_2026-Kalkulace-VODA.xlsx" TargetMode="External"/><Relationship Id="rId1" Type="http://schemas.openxmlformats.org/officeDocument/2006/relationships/externalLinkPath" Target="https://vhpivanovicecz-my.sharepoint.com/personal/martinvaculik_vhpivanovicecz_onmicrosoft_com/Documents/Martin/voda%20cloud/kalkulace/2026/MF%20&#268;R/537-2025-09-19_2026-Kalkulace-VODA.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https://vhpivanovicecz-my.sharepoint.com/personal/martinvaculik_vhpivanovicecz_onmicrosoft_com/Documents/Martin/voda%20cloud/kalkulace/2026/MF%20&#268;R/540-2025-09-19_2026-Kalkulace-VODA-Oprava.xlsx" TargetMode="External"/><Relationship Id="rId1" Type="http://schemas.openxmlformats.org/officeDocument/2006/relationships/externalLinkPath" Target="https://vhpivanovicecz-my.sharepoint.com/personal/martinvaculik_vhpivanovicecz_onmicrosoft_com/Documents/Martin/voda%20cloud/kalkulace/2026/MF%20&#268;R/540-2025-09-19_2026-Kalkulace-VODA-Oprava.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https://vhpivanovicecz-my.sharepoint.com/personal/martinvaculik_vhpivanovicecz_onmicrosoft_com/Documents/Martin/voda%20cloud/kalkulace/2026/MF%20&#268;R/550-2025-09-19_2026-Kalkulace-VODA.xlsx" TargetMode="External"/><Relationship Id="rId1" Type="http://schemas.openxmlformats.org/officeDocument/2006/relationships/externalLinkPath" Target="https://vhpivanovicecz-my.sharepoint.com/personal/martinvaculik_vhpivanovicecz_onmicrosoft_com/Documents/Martin/voda%20cloud/kalkulace/2026/MF%20&#268;R/550-2025-09-19_2026-Kalkulace-VODA.xlsx"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https://vhpivanovicecz-my.sharepoint.com/personal/martinvaculik_vhpivanovicecz_onmicrosoft_com/Documents/Martin/voda%20cloud/kalkulace/2026/MF%20&#268;R/560-2025-09-19_2026-Kalkulace-VODA.xlsx" TargetMode="External"/><Relationship Id="rId1" Type="http://schemas.openxmlformats.org/officeDocument/2006/relationships/externalLinkPath" Target="https://vhpivanovicecz-my.sharepoint.com/personal/martinvaculik_vhpivanovicecz_onmicrosoft_com/Documents/Martin/voda%20cloud/kalkulace/2026/MF%20&#268;R/560-2025-09-19_2026-Kalkulace-VOD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dentifikace"/>
      <sheetName val="Plánová kalkulace"/>
      <sheetName val="Aktualizace - Plánová kalkulace"/>
      <sheetName val="Vyrovnávací kalkulace"/>
      <sheetName val="Plánová kalkulace na 1000 litrů"/>
      <sheetName val="Vysvětlivky"/>
    </sheetNames>
    <sheetDataSet>
      <sheetData sheetId="0">
        <row r="21">
          <cell r="D21" t="str">
            <v>ne</v>
          </cell>
          <cell r="N21" t="str">
            <v>Prosím vyberte</v>
          </cell>
        </row>
        <row r="25">
          <cell r="D25" t="str">
            <v>V.H.P. Ivanovice na Hané, s.r.o.</v>
          </cell>
          <cell r="F25">
            <v>25595652</v>
          </cell>
        </row>
        <row r="28">
          <cell r="D28" t="str">
            <v>V.H.P. Ivanovice na Hané, s.r.o.</v>
          </cell>
          <cell r="F28">
            <v>25595652</v>
          </cell>
        </row>
        <row r="31">
          <cell r="F31">
            <v>288501</v>
          </cell>
          <cell r="I31" t="str">
            <v>7108-704393-00288501-1/1-25595652</v>
          </cell>
        </row>
      </sheetData>
      <sheetData sheetId="1" refreshError="1"/>
      <sheetData sheetId="2" refreshError="1"/>
      <sheetData sheetId="3" refreshError="1"/>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dentifikace"/>
      <sheetName val="Plánová kalkulace"/>
      <sheetName val="Aktualizace - Plánová kalkulace"/>
      <sheetName val="Vyrovnávací kalkulace"/>
      <sheetName val="Plánová kalkulace na 1000 litrů"/>
      <sheetName val="Vysvětlivky"/>
    </sheetNames>
    <sheetDataSet>
      <sheetData sheetId="0">
        <row r="21">
          <cell r="D21" t="str">
            <v>ne</v>
          </cell>
          <cell r="N21" t="str">
            <v>ne</v>
          </cell>
        </row>
        <row r="25">
          <cell r="D25" t="str">
            <v>V.H.P. Ivanovice na Hané, s.r.o.</v>
          </cell>
          <cell r="F25">
            <v>25595652</v>
          </cell>
          <cell r="N25" t="str">
            <v>V.H.P. Ivanovice na Hané, s.r.o.</v>
          </cell>
          <cell r="P25">
            <v>25595652</v>
          </cell>
        </row>
        <row r="28">
          <cell r="D28" t="str">
            <v>V.H.P. Ivanovice na Hané, s.r.o.</v>
          </cell>
          <cell r="F28">
            <v>25595652</v>
          </cell>
          <cell r="N28" t="str">
            <v>V.H.P. Ivanovice na Hané, s.r.o.</v>
          </cell>
          <cell r="P28">
            <v>25595652</v>
          </cell>
        </row>
        <row r="31">
          <cell r="I31" t="str">
            <v>7108-703044-00288497-1/2-25595652</v>
          </cell>
          <cell r="S31" t="str">
            <v>7108-703028-00288497-3/1-25595652</v>
          </cell>
        </row>
      </sheetData>
      <sheetData sheetId="1" refreshError="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dentifikace"/>
      <sheetName val="Plánová kalkulace"/>
      <sheetName val="Aktualizace - Plánová kalkulace"/>
      <sheetName val="Vyrovnávací kalkulace"/>
      <sheetName val="Plánová kalkulace na 1000 litrů"/>
      <sheetName val="Vysvětlivky"/>
    </sheetNames>
    <sheetDataSet>
      <sheetData sheetId="0">
        <row r="21">
          <cell r="D21" t="str">
            <v>Prosím vyberte</v>
          </cell>
          <cell r="N21" t="str">
            <v>ne</v>
          </cell>
        </row>
        <row r="25">
          <cell r="N25" t="str">
            <v>V.H.P. Ivanovice na Hané, s.r.o.</v>
          </cell>
          <cell r="P25">
            <v>25595652</v>
          </cell>
        </row>
        <row r="28">
          <cell r="N28" t="str">
            <v>V.H.P. Ivanovice na Hané, s.r.o.</v>
          </cell>
          <cell r="P28">
            <v>25595652</v>
          </cell>
        </row>
        <row r="31">
          <cell r="S31" t="str">
            <v>7108-786381-00288942-3/1-25595652</v>
          </cell>
        </row>
      </sheetData>
      <sheetData sheetId="1" refreshError="1"/>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dentifikace"/>
      <sheetName val="Plánová kalkulace"/>
      <sheetName val="Aktualizace - Plánová kalkulace"/>
      <sheetName val="Vyrovnávací kalkulace"/>
      <sheetName val="Plánová kalkulace na 1000 litrů"/>
      <sheetName val="Vysvětlivky"/>
    </sheetNames>
    <sheetDataSet>
      <sheetData sheetId="0">
        <row r="21">
          <cell r="D21" t="str">
            <v>ne</v>
          </cell>
          <cell r="N21" t="str">
            <v>Prosím vyberte</v>
          </cell>
        </row>
        <row r="25">
          <cell r="D25" t="str">
            <v>V.H.P. Ivanovice na Hané, s.r.o.</v>
          </cell>
          <cell r="F25">
            <v>25595652</v>
          </cell>
        </row>
        <row r="28">
          <cell r="D28" t="str">
            <v>V.H.P. Ivanovice na Hané, s.r.o.</v>
          </cell>
          <cell r="F28">
            <v>25595652</v>
          </cell>
        </row>
        <row r="31">
          <cell r="I31" t="str">
            <v>6215-704741-00542458-1/2-25595652</v>
          </cell>
        </row>
      </sheetData>
      <sheetData sheetId="1" refreshError="1"/>
      <sheetData sheetId="2" refreshError="1"/>
      <sheetData sheetId="3" refreshError="1"/>
      <sheetData sheetId="4" refreshError="1"/>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dentifikace"/>
      <sheetName val="Plánová kalkulace"/>
      <sheetName val="Aktualizace - Plánová kalkulace"/>
      <sheetName val="Vyrovnávací kalkulace"/>
      <sheetName val="Plánová kalkulace na 1000 litrů"/>
      <sheetName val="Vysvětlivky"/>
    </sheetNames>
    <sheetDataSet>
      <sheetData sheetId="0">
        <row r="21">
          <cell r="D21" t="str">
            <v>ne</v>
          </cell>
          <cell r="N21" t="str">
            <v>Prosím vyberte</v>
          </cell>
        </row>
        <row r="25">
          <cell r="D25" t="str">
            <v>V.H.P. Ivanovice na Hané, s.r.o.</v>
          </cell>
          <cell r="F25">
            <v>25595652</v>
          </cell>
        </row>
        <row r="28">
          <cell r="D28" t="str">
            <v>V.H.P. Ivanovice na Hané, s.r.o.</v>
          </cell>
        </row>
        <row r="31">
          <cell r="I31" t="str">
            <v>6219-632724-00372030-1/2</v>
          </cell>
        </row>
      </sheetData>
      <sheetData sheetId="1" refreshError="1"/>
      <sheetData sheetId="2" refreshError="1"/>
      <sheetData sheetId="3" refreshError="1"/>
      <sheetData sheetId="4" refreshError="1"/>
      <sheetData sheetId="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dentifikace"/>
      <sheetName val="Plánová kalkulace"/>
      <sheetName val="Aktualizace - Plánová kalkulace"/>
      <sheetName val="Vyrovnávací kalkulace"/>
      <sheetName val="Plánová kalkulace na 1000 litrů"/>
      <sheetName val="Vysvětlivky"/>
    </sheetNames>
    <sheetDataSet>
      <sheetData sheetId="0">
        <row r="21">
          <cell r="D21" t="str">
            <v>Prosím vyberte</v>
          </cell>
          <cell r="N21" t="str">
            <v>Prosím vyberte</v>
          </cell>
        </row>
        <row r="25">
          <cell r="D25" t="str">
            <v>V.H.P. Ivanovice na Hané, s.r.o.</v>
          </cell>
          <cell r="F25">
            <v>25595652</v>
          </cell>
        </row>
        <row r="28">
          <cell r="D28" t="str">
            <v>V.H.P. Ivanovice na Hané, s.r.o.</v>
          </cell>
          <cell r="F28">
            <v>25595652</v>
          </cell>
        </row>
        <row r="31">
          <cell r="I31" t="str">
            <v>6219-712591-00373541-1/1-25595652</v>
          </cell>
        </row>
      </sheetData>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https://vodamonitor.spcss.cz/"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vodamonitor.spcss.c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6E811-8808-406C-A058-444AAC035A46}">
  <dimension ref="A1:K199"/>
  <sheetViews>
    <sheetView tabSelected="1" topLeftCell="A124" workbookViewId="0">
      <selection activeCell="D21" sqref="D21"/>
    </sheetView>
  </sheetViews>
  <sheetFormatPr defaultColWidth="0" defaultRowHeight="0" zeroHeight="1" x14ac:dyDescent="0.3"/>
  <cols>
    <col min="1" max="1" width="5.7109375" style="5" customWidth="1"/>
    <col min="2" max="2" width="6.42578125" style="243" customWidth="1"/>
    <col min="3" max="3" width="52.7109375" style="5" customWidth="1"/>
    <col min="4" max="4" width="15.7109375" style="5" customWidth="1"/>
    <col min="5" max="6" width="16.7109375" style="5" customWidth="1"/>
    <col min="7" max="7" width="10.7109375" style="246" customWidth="1"/>
    <col min="8" max="8" width="5.7109375" style="6" customWidth="1"/>
    <col min="9" max="16384" width="0" style="5" hidden="1"/>
  </cols>
  <sheetData>
    <row r="1" spans="1:7" ht="17.25" thickBot="1" x14ac:dyDescent="0.35">
      <c r="A1" s="1"/>
      <c r="B1" s="23"/>
      <c r="C1" s="1"/>
      <c r="D1" s="21"/>
      <c r="E1" s="1"/>
      <c r="F1" s="22" t="s">
        <v>12</v>
      </c>
      <c r="G1" s="3"/>
    </row>
    <row r="2" spans="1:7" ht="57" customHeight="1" thickBot="1" x14ac:dyDescent="0.35">
      <c r="A2" s="1"/>
      <c r="B2" s="326" t="s">
        <v>13</v>
      </c>
      <c r="C2" s="327"/>
      <c r="D2" s="327"/>
      <c r="E2" s="327"/>
      <c r="F2" s="328"/>
      <c r="G2" s="3"/>
    </row>
    <row r="3" spans="1:7" ht="16.350000000000001" customHeight="1" thickBot="1" x14ac:dyDescent="0.35">
      <c r="A3" s="1"/>
      <c r="B3" s="24"/>
      <c r="C3" s="25" t="s">
        <v>14</v>
      </c>
      <c r="D3" s="329" t="s">
        <v>15</v>
      </c>
      <c r="E3" s="330"/>
      <c r="F3" s="26"/>
      <c r="G3" s="10"/>
    </row>
    <row r="4" spans="1:7" ht="8.25" customHeight="1" thickBot="1" x14ac:dyDescent="0.35">
      <c r="A4" s="1"/>
      <c r="B4" s="27"/>
      <c r="C4" s="28"/>
      <c r="D4" s="29"/>
      <c r="E4" s="30"/>
      <c r="F4" s="31"/>
      <c r="G4" s="3"/>
    </row>
    <row r="5" spans="1:7" ht="16.5" x14ac:dyDescent="0.3">
      <c r="A5" s="1"/>
      <c r="B5" s="32"/>
      <c r="C5" s="32"/>
      <c r="D5" s="32"/>
      <c r="E5" s="32"/>
      <c r="F5" s="32"/>
      <c r="G5" s="3"/>
    </row>
    <row r="6" spans="1:7" ht="17.25" thickBot="1" x14ac:dyDescent="0.35">
      <c r="A6" s="1"/>
      <c r="B6" s="33" t="s">
        <v>16</v>
      </c>
      <c r="C6" s="1"/>
      <c r="D6" s="1"/>
      <c r="E6" s="1"/>
      <c r="F6" s="1"/>
      <c r="G6" s="3"/>
    </row>
    <row r="7" spans="1:7" ht="18" customHeight="1" x14ac:dyDescent="0.3">
      <c r="A7" s="1"/>
      <c r="B7" s="313" t="s">
        <v>17</v>
      </c>
      <c r="C7" s="35" t="s">
        <v>18</v>
      </c>
      <c r="D7" s="331" t="str">
        <f>+IF(AND(ISBLANK([1]Identifikace!D25),ISBLANK([1]Identifikace!N25)),"Vyplňte, prosím, údaje v listu Identifikace.",IF([1]Identifikace!D25=[1]Identifikace!N25,[1]Identifikace!D25,IF(AND(ISBLANK([1]Identifikace!D25),[1]Identifikace!N25&lt;&gt;0),[1]Identifikace!N25,IF(AND([1]Identifikace!D25&lt;&gt;0,[1]Identifikace!N25&lt;&gt;0),"viz list Identifikace",[1]Identifikace!D25))))</f>
        <v>V.H.P. Ivanovice na Hané, s.r.o.</v>
      </c>
      <c r="E7" s="332"/>
      <c r="F7" s="333"/>
      <c r="G7" s="36" t="s">
        <v>19</v>
      </c>
    </row>
    <row r="8" spans="1:7" ht="18" customHeight="1" x14ac:dyDescent="0.3">
      <c r="A8" s="1"/>
      <c r="B8" s="313"/>
      <c r="C8" s="35" t="s">
        <v>20</v>
      </c>
      <c r="D8" s="314">
        <f>+IF(AND(ISBLANK([1]Identifikace!F25),ISBLANK([1]Identifikace!P25)),"Vyplňte, prosím, údaje v listu Identifikace.",IF([1]Identifikace!F25=[1]Identifikace!P25,[1]Identifikace!F25,IF(AND(ISBLANK([1]Identifikace!F25),[1]Identifikace!P25&lt;&gt;0),[1]Identifikace!P25,IF(AND([1]Identifikace!F25&lt;&gt;0,[1]Identifikace!P25&lt;&gt;0),"viz list Identifikace",[1]Identifikace!F25))))</f>
        <v>25595652</v>
      </c>
      <c r="E8" s="315"/>
      <c r="F8" s="316"/>
      <c r="G8" s="36" t="s">
        <v>19</v>
      </c>
    </row>
    <row r="9" spans="1:7" ht="18" customHeight="1" x14ac:dyDescent="0.3">
      <c r="A9" s="1"/>
      <c r="B9" s="313" t="s">
        <v>21</v>
      </c>
      <c r="C9" s="35" t="s">
        <v>22</v>
      </c>
      <c r="D9" s="314" t="str">
        <f>+IF(AND(ISBLANK([1]Identifikace!D28),ISBLANK([1]Identifikace!N28)),"Vyplňte, prosím, údaje v listu Identifikace.",IF([1]Identifikace!D28=[1]Identifikace!N28,[1]Identifikace!D28,IF(AND(ISBLANK([1]Identifikace!D28),[1]Identifikace!N28&lt;&gt;0),[1]Identifikace!N28,IF(AND([1]Identifikace!D28&lt;&gt;0,[1]Identifikace!N28&lt;&gt;0),"viz list Identifikace",[1]Identifikace!D28))))</f>
        <v>V.H.P. Ivanovice na Hané, s.r.o.</v>
      </c>
      <c r="E9" s="315"/>
      <c r="F9" s="316"/>
      <c r="G9" s="36" t="s">
        <v>19</v>
      </c>
    </row>
    <row r="10" spans="1:7" ht="18" customHeight="1" x14ac:dyDescent="0.3">
      <c r="A10" s="1"/>
      <c r="B10" s="313"/>
      <c r="C10" s="35" t="s">
        <v>23</v>
      </c>
      <c r="D10" s="314">
        <f>+IF(AND(ISBLANK([1]Identifikace!F28),ISBLANK([1]Identifikace!P28)),"Vyplňte, prosím, údaje v listu Identifikace.",IF([1]Identifikace!F28=[1]Identifikace!P28,[1]Identifikace!F28,IF(AND(ISBLANK([1]Identifikace!F28),[1]Identifikace!P28&lt;&gt;0),[1]Identifikace!P28,IF(AND([1]Identifikace!F28&lt;&gt;0,[1]Identifikace!P28&lt;&gt;0),"viz list Identifikace",[1]Identifikace!F28))))</f>
        <v>25595652</v>
      </c>
      <c r="E10" s="315"/>
      <c r="F10" s="316"/>
      <c r="G10" s="36" t="s">
        <v>19</v>
      </c>
    </row>
    <row r="11" spans="1:7" ht="35.25" customHeight="1" x14ac:dyDescent="0.3">
      <c r="A11" s="1"/>
      <c r="B11" s="313" t="s">
        <v>24</v>
      </c>
      <c r="C11" s="35" t="s">
        <v>25</v>
      </c>
      <c r="D11" s="340" t="s">
        <v>274</v>
      </c>
      <c r="E11" s="341"/>
      <c r="F11" s="342"/>
      <c r="G11" s="36" t="s">
        <v>19</v>
      </c>
    </row>
    <row r="12" spans="1:7" ht="18" customHeight="1" x14ac:dyDescent="0.3">
      <c r="A12" s="1"/>
      <c r="B12" s="313"/>
      <c r="C12" s="35" t="s">
        <v>26</v>
      </c>
      <c r="D12" s="317" t="str">
        <f>+IF(AND(ISBLANK([1]Identifikace!F31),ISBLANK([1]Identifikace!P31)),"Vyplňte, prosím, údaje v listu Identifikace.","viz list Identifikace")</f>
        <v>viz list Identifikace</v>
      </c>
      <c r="E12" s="318"/>
      <c r="F12" s="319"/>
      <c r="G12" s="36" t="s">
        <v>19</v>
      </c>
    </row>
    <row r="13" spans="1:7" ht="18" customHeight="1" x14ac:dyDescent="0.3">
      <c r="A13" s="1"/>
      <c r="B13" s="40" t="s">
        <v>27</v>
      </c>
      <c r="C13" s="35" t="s">
        <v>28</v>
      </c>
      <c r="D13" s="305" t="s">
        <v>29</v>
      </c>
      <c r="E13" s="306"/>
      <c r="F13" s="307"/>
      <c r="G13" s="36" t="s">
        <v>19</v>
      </c>
    </row>
    <row r="14" spans="1:7" ht="18" customHeight="1" thickBot="1" x14ac:dyDescent="0.35">
      <c r="A14" s="1"/>
      <c r="B14" s="40" t="s">
        <v>30</v>
      </c>
      <c r="C14" s="35" t="s">
        <v>31</v>
      </c>
      <c r="D14" s="308"/>
      <c r="E14" s="309"/>
      <c r="F14" s="310"/>
      <c r="G14" s="36" t="s">
        <v>19</v>
      </c>
    </row>
    <row r="15" spans="1:7" ht="9" customHeight="1" thickBot="1" x14ac:dyDescent="0.35">
      <c r="A15" s="1"/>
      <c r="B15" s="1"/>
      <c r="C15" s="1"/>
      <c r="D15" s="1"/>
      <c r="E15" s="1"/>
      <c r="F15" s="1"/>
      <c r="G15" s="3"/>
    </row>
    <row r="16" spans="1:7" ht="16.5" x14ac:dyDescent="0.3">
      <c r="A16" s="1"/>
      <c r="B16" s="40"/>
      <c r="C16" s="41"/>
      <c r="D16" s="42"/>
      <c r="E16" s="43" t="s">
        <v>32</v>
      </c>
      <c r="F16" s="44" t="s">
        <v>33</v>
      </c>
      <c r="G16" s="3"/>
    </row>
    <row r="17" spans="1:8" ht="24" customHeight="1" x14ac:dyDescent="0.3">
      <c r="A17" s="1"/>
      <c r="B17" s="40" t="s">
        <v>34</v>
      </c>
      <c r="C17" s="35" t="s">
        <v>35</v>
      </c>
      <c r="D17" s="42"/>
      <c r="E17" s="45" t="str">
        <f>+IF(ISBLANK([1]Identifikace!I31),"Vyplňte, prosím, v listu Identifikace","viz list Identifikace")</f>
        <v>viz list Identifikace</v>
      </c>
      <c r="F17" s="46" t="str">
        <f>+IF(ISBLANK([1]Identifikace!S31),"Vyplňte, prosím, v listu Identifikace","viz list Identifikace")</f>
        <v>Vyplňte, prosím, v listu Identifikace</v>
      </c>
      <c r="G17" s="36" t="s">
        <v>19</v>
      </c>
    </row>
    <row r="18" spans="1:8" ht="24" customHeight="1" x14ac:dyDescent="0.3">
      <c r="A18" s="1"/>
      <c r="B18" s="40" t="s">
        <v>36</v>
      </c>
      <c r="C18" s="311" t="s">
        <v>37</v>
      </c>
      <c r="D18" s="311"/>
      <c r="E18" s="47"/>
      <c r="F18" s="48"/>
      <c r="G18" s="36" t="s">
        <v>19</v>
      </c>
    </row>
    <row r="19" spans="1:8" ht="24" customHeight="1" x14ac:dyDescent="0.3">
      <c r="A19" s="1"/>
      <c r="B19" s="40" t="s">
        <v>38</v>
      </c>
      <c r="C19" s="311" t="s">
        <v>39</v>
      </c>
      <c r="D19" s="311"/>
      <c r="E19" s="49"/>
      <c r="F19" s="50"/>
      <c r="G19" s="36" t="s">
        <v>19</v>
      </c>
    </row>
    <row r="20" spans="1:8" ht="24" customHeight="1" thickBot="1" x14ac:dyDescent="0.35">
      <c r="A20" s="1"/>
      <c r="B20" s="40" t="s">
        <v>40</v>
      </c>
      <c r="C20" s="311" t="s">
        <v>41</v>
      </c>
      <c r="D20" s="311"/>
      <c r="E20" s="51">
        <v>156.67439999999999</v>
      </c>
      <c r="F20" s="52"/>
      <c r="G20" s="36" t="s">
        <v>19</v>
      </c>
    </row>
    <row r="21" spans="1:8" ht="17.25" x14ac:dyDescent="0.3">
      <c r="A21" s="1"/>
      <c r="B21" s="53"/>
      <c r="C21" s="1"/>
      <c r="D21" s="1"/>
      <c r="E21" s="1"/>
      <c r="F21" s="1"/>
      <c r="G21" s="3"/>
    </row>
    <row r="22" spans="1:8" ht="39.75" customHeight="1" thickBot="1" x14ac:dyDescent="0.35">
      <c r="A22" s="1"/>
      <c r="B22" s="312" t="s">
        <v>42</v>
      </c>
      <c r="C22" s="312"/>
      <c r="D22" s="312"/>
      <c r="E22" s="312"/>
      <c r="F22" s="312"/>
      <c r="G22" s="3"/>
    </row>
    <row r="23" spans="1:8" ht="26.25" customHeight="1" x14ac:dyDescent="0.3">
      <c r="A23" s="1"/>
      <c r="B23" s="300" t="s">
        <v>43</v>
      </c>
      <c r="C23" s="302" t="s">
        <v>44</v>
      </c>
      <c r="D23" s="281" t="s">
        <v>45</v>
      </c>
      <c r="E23" s="54" t="s">
        <v>32</v>
      </c>
      <c r="F23" s="55" t="s">
        <v>33</v>
      </c>
      <c r="G23" s="3"/>
    </row>
    <row r="24" spans="1:8" ht="16.5" x14ac:dyDescent="0.3">
      <c r="A24" s="1"/>
      <c r="B24" s="301"/>
      <c r="C24" s="287"/>
      <c r="D24" s="282"/>
      <c r="E24" s="57">
        <v>2026</v>
      </c>
      <c r="F24" s="58">
        <v>2026</v>
      </c>
      <c r="G24" s="3"/>
    </row>
    <row r="25" spans="1:8" ht="16.5" x14ac:dyDescent="0.3">
      <c r="A25" s="1"/>
      <c r="B25" s="301"/>
      <c r="C25" s="287"/>
      <c r="D25" s="282"/>
      <c r="E25" s="56" t="s">
        <v>46</v>
      </c>
      <c r="F25" s="59" t="s">
        <v>46</v>
      </c>
      <c r="G25" s="3"/>
    </row>
    <row r="26" spans="1:8" s="64" customFormat="1" ht="15" thickBot="1" x14ac:dyDescent="0.3">
      <c r="A26" s="60"/>
      <c r="B26" s="61">
        <v>1</v>
      </c>
      <c r="C26" s="62">
        <v>2</v>
      </c>
      <c r="D26" s="62" t="s">
        <v>47</v>
      </c>
      <c r="E26" s="62">
        <v>3</v>
      </c>
      <c r="F26" s="63">
        <v>4</v>
      </c>
      <c r="G26" s="3"/>
      <c r="H26" s="6"/>
    </row>
    <row r="27" spans="1:8" ht="16.5" x14ac:dyDescent="0.3">
      <c r="A27" s="1"/>
      <c r="B27" s="65" t="s">
        <v>48</v>
      </c>
      <c r="C27" s="66" t="s">
        <v>49</v>
      </c>
      <c r="D27" s="67" t="s">
        <v>50</v>
      </c>
      <c r="E27" s="68">
        <f>+E28+E29+E30+E31</f>
        <v>4.7322499999999996</v>
      </c>
      <c r="F27" s="69">
        <f>+F28+F29+F30+F31</f>
        <v>0</v>
      </c>
      <c r="G27" s="36" t="s">
        <v>19</v>
      </c>
    </row>
    <row r="28" spans="1:8" ht="17.100000000000001" customHeight="1" x14ac:dyDescent="0.3">
      <c r="A28" s="1"/>
      <c r="B28" s="70" t="s">
        <v>51</v>
      </c>
      <c r="C28" s="71" t="s">
        <v>52</v>
      </c>
      <c r="D28" s="72" t="s">
        <v>50</v>
      </c>
      <c r="E28" s="73"/>
      <c r="F28" s="74"/>
      <c r="G28" s="36" t="s">
        <v>19</v>
      </c>
    </row>
    <row r="29" spans="1:8" ht="17.100000000000001" customHeight="1" x14ac:dyDescent="0.3">
      <c r="A29" s="1"/>
      <c r="B29" s="70" t="s">
        <v>53</v>
      </c>
      <c r="C29" s="71" t="s">
        <v>54</v>
      </c>
      <c r="D29" s="72" t="s">
        <v>50</v>
      </c>
      <c r="E29" s="73">
        <v>4.6762499999999996</v>
      </c>
      <c r="F29" s="74"/>
      <c r="G29" s="36" t="s">
        <v>19</v>
      </c>
    </row>
    <row r="30" spans="1:8" ht="17.100000000000001" customHeight="1" x14ac:dyDescent="0.3">
      <c r="A30" s="1"/>
      <c r="B30" s="70" t="s">
        <v>55</v>
      </c>
      <c r="C30" s="71" t="s">
        <v>56</v>
      </c>
      <c r="D30" s="72" t="s">
        <v>50</v>
      </c>
      <c r="E30" s="73"/>
      <c r="F30" s="74"/>
      <c r="G30" s="36" t="s">
        <v>19</v>
      </c>
    </row>
    <row r="31" spans="1:8" ht="17.100000000000001" customHeight="1" thickBot="1" x14ac:dyDescent="0.35">
      <c r="A31" s="1"/>
      <c r="B31" s="75" t="s">
        <v>57</v>
      </c>
      <c r="C31" s="76" t="s">
        <v>58</v>
      </c>
      <c r="D31" s="77" t="s">
        <v>50</v>
      </c>
      <c r="E31" s="78">
        <v>5.6000000000000001E-2</v>
      </c>
      <c r="F31" s="79"/>
      <c r="G31" s="36" t="s">
        <v>19</v>
      </c>
    </row>
    <row r="32" spans="1:8" ht="17.100000000000001" customHeight="1" x14ac:dyDescent="0.3">
      <c r="A32" s="1"/>
      <c r="B32" s="65" t="s">
        <v>59</v>
      </c>
      <c r="C32" s="66" t="s">
        <v>60</v>
      </c>
      <c r="D32" s="67" t="s">
        <v>50</v>
      </c>
      <c r="E32" s="68">
        <f>+E33+E34</f>
        <v>2.5999999999999999E-2</v>
      </c>
      <c r="F32" s="69">
        <f>+F33+F34</f>
        <v>0</v>
      </c>
      <c r="G32" s="36" t="s">
        <v>19</v>
      </c>
    </row>
    <row r="33" spans="1:8" ht="17.100000000000001" customHeight="1" x14ac:dyDescent="0.3">
      <c r="A33" s="1"/>
      <c r="B33" s="70" t="s">
        <v>61</v>
      </c>
      <c r="C33" s="71" t="s">
        <v>62</v>
      </c>
      <c r="D33" s="72" t="s">
        <v>50</v>
      </c>
      <c r="E33" s="73">
        <v>2.5999999999999999E-2</v>
      </c>
      <c r="F33" s="74"/>
      <c r="G33" s="36" t="s">
        <v>19</v>
      </c>
    </row>
    <row r="34" spans="1:8" ht="17.100000000000001" customHeight="1" thickBot="1" x14ac:dyDescent="0.35">
      <c r="A34" s="1"/>
      <c r="B34" s="75" t="s">
        <v>63</v>
      </c>
      <c r="C34" s="76" t="s">
        <v>64</v>
      </c>
      <c r="D34" s="77" t="s">
        <v>50</v>
      </c>
      <c r="E34" s="78"/>
      <c r="F34" s="79"/>
      <c r="G34" s="36" t="s">
        <v>19</v>
      </c>
    </row>
    <row r="35" spans="1:8" ht="17.100000000000001" customHeight="1" x14ac:dyDescent="0.3">
      <c r="A35" s="1"/>
      <c r="B35" s="65" t="s">
        <v>65</v>
      </c>
      <c r="C35" s="66" t="s">
        <v>66</v>
      </c>
      <c r="D35" s="67" t="s">
        <v>50</v>
      </c>
      <c r="E35" s="68">
        <f>+E36+E37</f>
        <v>0.25909300000000002</v>
      </c>
      <c r="F35" s="69">
        <f>+F36+F37</f>
        <v>0</v>
      </c>
      <c r="G35" s="36" t="s">
        <v>19</v>
      </c>
    </row>
    <row r="36" spans="1:8" ht="17.100000000000001" customHeight="1" x14ac:dyDescent="0.3">
      <c r="A36" s="1"/>
      <c r="B36" s="70" t="s">
        <v>67</v>
      </c>
      <c r="C36" s="71" t="s">
        <v>68</v>
      </c>
      <c r="D36" s="72" t="s">
        <v>50</v>
      </c>
      <c r="E36" s="73">
        <v>0.18571799999999999</v>
      </c>
      <c r="F36" s="74"/>
      <c r="G36" s="36" t="s">
        <v>19</v>
      </c>
    </row>
    <row r="37" spans="1:8" ht="17.100000000000001" customHeight="1" thickBot="1" x14ac:dyDescent="0.35">
      <c r="A37" s="1"/>
      <c r="B37" s="75" t="s">
        <v>69</v>
      </c>
      <c r="C37" s="76" t="s">
        <v>70</v>
      </c>
      <c r="D37" s="77" t="s">
        <v>50</v>
      </c>
      <c r="E37" s="78">
        <v>7.3374999999999996E-2</v>
      </c>
      <c r="F37" s="79"/>
      <c r="G37" s="36" t="s">
        <v>19</v>
      </c>
    </row>
    <row r="38" spans="1:8" ht="17.100000000000001" customHeight="1" x14ac:dyDescent="0.3">
      <c r="A38" s="1"/>
      <c r="B38" s="65" t="s">
        <v>71</v>
      </c>
      <c r="C38" s="66" t="s">
        <v>72</v>
      </c>
      <c r="D38" s="67" t="s">
        <v>50</v>
      </c>
      <c r="E38" s="80">
        <f>+E39+E40+E41+SUMIF(E42,"&gt;=0",E42)</f>
        <v>0.13</v>
      </c>
      <c r="F38" s="81">
        <f>+F39+F40+F41+SUMIF(F42,"&gt;=0",F42)</f>
        <v>0</v>
      </c>
      <c r="G38" s="36" t="s">
        <v>19</v>
      </c>
    </row>
    <row r="39" spans="1:8" ht="17.100000000000001" customHeight="1" x14ac:dyDescent="0.3">
      <c r="A39" s="1"/>
      <c r="B39" s="70" t="s">
        <v>73</v>
      </c>
      <c r="C39" s="82" t="s">
        <v>74</v>
      </c>
      <c r="D39" s="72" t="s">
        <v>50</v>
      </c>
      <c r="E39" s="73"/>
      <c r="F39" s="74"/>
      <c r="G39" s="36" t="s">
        <v>19</v>
      </c>
    </row>
    <row r="40" spans="1:8" ht="17.100000000000001" customHeight="1" x14ac:dyDescent="0.3">
      <c r="A40" s="1"/>
      <c r="B40" s="70" t="s">
        <v>75</v>
      </c>
      <c r="C40" s="82" t="s">
        <v>76</v>
      </c>
      <c r="D40" s="72" t="s">
        <v>50</v>
      </c>
      <c r="E40" s="73"/>
      <c r="F40" s="74"/>
      <c r="G40" s="36" t="s">
        <v>19</v>
      </c>
    </row>
    <row r="41" spans="1:8" ht="17.100000000000001" customHeight="1" x14ac:dyDescent="0.3">
      <c r="A41" s="1"/>
      <c r="B41" s="70" t="s">
        <v>77</v>
      </c>
      <c r="C41" s="71" t="s">
        <v>78</v>
      </c>
      <c r="D41" s="72" t="s">
        <v>50</v>
      </c>
      <c r="E41" s="73">
        <v>0.04</v>
      </c>
      <c r="F41" s="74"/>
      <c r="G41" s="36" t="s">
        <v>19</v>
      </c>
    </row>
    <row r="42" spans="1:8" ht="17.100000000000001" customHeight="1" thickBot="1" x14ac:dyDescent="0.35">
      <c r="A42" s="1"/>
      <c r="B42" s="75" t="s">
        <v>79</v>
      </c>
      <c r="C42" s="83" t="s">
        <v>80</v>
      </c>
      <c r="D42" s="77" t="s">
        <v>50</v>
      </c>
      <c r="E42" s="84">
        <f>+E97</f>
        <v>0.09</v>
      </c>
      <c r="F42" s="85">
        <f>+F97</f>
        <v>0</v>
      </c>
      <c r="G42" s="36" t="s">
        <v>19</v>
      </c>
      <c r="H42" s="86"/>
    </row>
    <row r="43" spans="1:8" ht="17.100000000000001" customHeight="1" x14ac:dyDescent="0.3">
      <c r="A43" s="1"/>
      <c r="B43" s="65" t="s">
        <v>81</v>
      </c>
      <c r="C43" s="66" t="s">
        <v>82</v>
      </c>
      <c r="D43" s="67" t="s">
        <v>50</v>
      </c>
      <c r="E43" s="68">
        <f>+E44+E45+E46</f>
        <v>6.3899999999999998E-2</v>
      </c>
      <c r="F43" s="69">
        <f>+F44+F45+F46</f>
        <v>0</v>
      </c>
      <c r="G43" s="36" t="s">
        <v>19</v>
      </c>
    </row>
    <row r="44" spans="1:8" ht="17.100000000000001" customHeight="1" x14ac:dyDescent="0.3">
      <c r="A44" s="1"/>
      <c r="B44" s="70" t="s">
        <v>83</v>
      </c>
      <c r="C44" s="71" t="s">
        <v>84</v>
      </c>
      <c r="D44" s="72" t="s">
        <v>50</v>
      </c>
      <c r="E44" s="73"/>
      <c r="F44" s="74"/>
      <c r="G44" s="36" t="s">
        <v>19</v>
      </c>
    </row>
    <row r="45" spans="1:8" ht="17.100000000000001" customHeight="1" x14ac:dyDescent="0.3">
      <c r="A45" s="1"/>
      <c r="B45" s="70" t="s">
        <v>85</v>
      </c>
      <c r="C45" s="71" t="s">
        <v>86</v>
      </c>
      <c r="D45" s="72" t="s">
        <v>50</v>
      </c>
      <c r="E45" s="73">
        <v>6.3899999999999998E-2</v>
      </c>
      <c r="F45" s="74"/>
      <c r="G45" s="36" t="s">
        <v>19</v>
      </c>
    </row>
    <row r="46" spans="1:8" ht="17.100000000000001" customHeight="1" thickBot="1" x14ac:dyDescent="0.35">
      <c r="A46" s="1"/>
      <c r="B46" s="75" t="s">
        <v>87</v>
      </c>
      <c r="C46" s="76" t="s">
        <v>88</v>
      </c>
      <c r="D46" s="77" t="s">
        <v>50</v>
      </c>
      <c r="E46" s="78"/>
      <c r="F46" s="79"/>
      <c r="G46" s="36" t="s">
        <v>19</v>
      </c>
    </row>
    <row r="47" spans="1:8" ht="17.100000000000001" customHeight="1" x14ac:dyDescent="0.3">
      <c r="A47" s="1"/>
      <c r="B47" s="87" t="s">
        <v>89</v>
      </c>
      <c r="C47" s="35" t="s">
        <v>90</v>
      </c>
      <c r="D47" s="88" t="s">
        <v>50</v>
      </c>
      <c r="E47" s="89"/>
      <c r="F47" s="90"/>
      <c r="G47" s="36" t="s">
        <v>19</v>
      </c>
    </row>
    <row r="48" spans="1:8" ht="17.100000000000001" customHeight="1" x14ac:dyDescent="0.3">
      <c r="A48" s="1"/>
      <c r="B48" s="87" t="s">
        <v>91</v>
      </c>
      <c r="C48" s="35" t="s">
        <v>92</v>
      </c>
      <c r="D48" s="88" t="s">
        <v>50</v>
      </c>
      <c r="E48" s="91"/>
      <c r="F48" s="92"/>
      <c r="G48" s="36" t="s">
        <v>19</v>
      </c>
      <c r="H48" s="4"/>
    </row>
    <row r="49" spans="1:8" ht="17.100000000000001" customHeight="1" thickBot="1" x14ac:dyDescent="0.35">
      <c r="A49" s="1"/>
      <c r="B49" s="93" t="s">
        <v>93</v>
      </c>
      <c r="C49" s="94" t="s">
        <v>94</v>
      </c>
      <c r="D49" s="95" t="s">
        <v>50</v>
      </c>
      <c r="E49" s="96">
        <v>2.9517000000000002E-2</v>
      </c>
      <c r="F49" s="97"/>
      <c r="G49" s="36" t="s">
        <v>19</v>
      </c>
    </row>
    <row r="50" spans="1:8" ht="17.100000000000001" customHeight="1" x14ac:dyDescent="0.3">
      <c r="A50" s="1"/>
      <c r="B50" s="87" t="s">
        <v>95</v>
      </c>
      <c r="C50" s="98" t="s">
        <v>96</v>
      </c>
      <c r="D50" s="99" t="s">
        <v>50</v>
      </c>
      <c r="E50" s="89">
        <v>0.225998</v>
      </c>
      <c r="F50" s="90"/>
      <c r="G50" s="36" t="s">
        <v>19</v>
      </c>
    </row>
    <row r="51" spans="1:8" ht="17.100000000000001" customHeight="1" thickBot="1" x14ac:dyDescent="0.35">
      <c r="A51" s="1"/>
      <c r="B51" s="75" t="s">
        <v>97</v>
      </c>
      <c r="C51" s="76" t="s">
        <v>98</v>
      </c>
      <c r="D51" s="77" t="s">
        <v>50</v>
      </c>
      <c r="E51" s="78"/>
      <c r="F51" s="79"/>
      <c r="G51" s="36" t="s">
        <v>19</v>
      </c>
    </row>
    <row r="52" spans="1:8" ht="17.100000000000001" customHeight="1" thickBot="1" x14ac:dyDescent="0.35">
      <c r="A52" s="1"/>
      <c r="B52" s="100" t="s">
        <v>99</v>
      </c>
      <c r="C52" s="101" t="s">
        <v>100</v>
      </c>
      <c r="D52" s="102" t="s">
        <v>50</v>
      </c>
      <c r="E52" s="103">
        <f>+E27+E32+E35+E38+E47+E48+E49+E50+E43</f>
        <v>5.4667579999999996</v>
      </c>
      <c r="F52" s="104">
        <f>+F27+F32+F35+F38+F47+F48+F49+F50+F43</f>
        <v>0</v>
      </c>
      <c r="G52" s="36" t="s">
        <v>19</v>
      </c>
    </row>
    <row r="53" spans="1:8" ht="17.25" thickBot="1" x14ac:dyDescent="0.35">
      <c r="A53" s="1"/>
      <c r="B53" s="105"/>
      <c r="C53" s="106"/>
      <c r="D53" s="107"/>
      <c r="E53" s="106"/>
      <c r="F53" s="106"/>
      <c r="G53" s="3"/>
    </row>
    <row r="54" spans="1:8" ht="16.5" x14ac:dyDescent="0.3">
      <c r="A54" s="1"/>
      <c r="B54" s="108" t="s">
        <v>101</v>
      </c>
      <c r="C54" s="109" t="s">
        <v>102</v>
      </c>
      <c r="D54" s="110" t="s">
        <v>103</v>
      </c>
      <c r="E54" s="111">
        <v>0.44</v>
      </c>
      <c r="F54" s="112"/>
      <c r="G54" s="36" t="s">
        <v>19</v>
      </c>
    </row>
    <row r="55" spans="1:8" ht="16.5" x14ac:dyDescent="0.3">
      <c r="A55" s="1"/>
      <c r="B55" s="113" t="s">
        <v>104</v>
      </c>
      <c r="C55" s="114" t="s">
        <v>105</v>
      </c>
      <c r="D55" s="115" t="s">
        <v>106</v>
      </c>
      <c r="E55" s="73">
        <v>8.6999999999999994E-2</v>
      </c>
      <c r="F55" s="116" t="s">
        <v>107</v>
      </c>
      <c r="G55" s="36" t="s">
        <v>19</v>
      </c>
      <c r="H55" s="117"/>
    </row>
    <row r="56" spans="1:8" ht="16.5" x14ac:dyDescent="0.3">
      <c r="A56" s="1"/>
      <c r="B56" s="113" t="s">
        <v>108</v>
      </c>
      <c r="C56" s="118" t="s">
        <v>109</v>
      </c>
      <c r="D56" s="115" t="s">
        <v>106</v>
      </c>
      <c r="E56" s="73">
        <v>0.06</v>
      </c>
      <c r="F56" s="116" t="s">
        <v>107</v>
      </c>
      <c r="G56" s="36" t="s">
        <v>19</v>
      </c>
    </row>
    <row r="57" spans="1:8" ht="16.5" x14ac:dyDescent="0.3">
      <c r="A57" s="1"/>
      <c r="B57" s="113" t="s">
        <v>110</v>
      </c>
      <c r="C57" s="114" t="s">
        <v>111</v>
      </c>
      <c r="D57" s="115" t="s">
        <v>106</v>
      </c>
      <c r="E57" s="119" t="s">
        <v>107</v>
      </c>
      <c r="F57" s="74"/>
      <c r="G57" s="36" t="s">
        <v>19</v>
      </c>
      <c r="H57" s="120"/>
    </row>
    <row r="58" spans="1:8" ht="16.5" x14ac:dyDescent="0.3">
      <c r="A58" s="1"/>
      <c r="B58" s="113" t="s">
        <v>112</v>
      </c>
      <c r="C58" s="118" t="s">
        <v>113</v>
      </c>
      <c r="D58" s="115" t="s">
        <v>106</v>
      </c>
      <c r="E58" s="119" t="s">
        <v>107</v>
      </c>
      <c r="F58" s="74"/>
      <c r="G58" s="36" t="s">
        <v>19</v>
      </c>
    </row>
    <row r="59" spans="1:8" ht="16.5" x14ac:dyDescent="0.3">
      <c r="A59" s="1"/>
      <c r="B59" s="113" t="s">
        <v>114</v>
      </c>
      <c r="C59" s="114" t="s">
        <v>115</v>
      </c>
      <c r="D59" s="115" t="s">
        <v>106</v>
      </c>
      <c r="E59" s="119" t="s">
        <v>107</v>
      </c>
      <c r="F59" s="74"/>
      <c r="G59" s="36" t="s">
        <v>19</v>
      </c>
      <c r="H59" s="120"/>
    </row>
    <row r="60" spans="1:8" ht="16.5" x14ac:dyDescent="0.3">
      <c r="A60" s="1"/>
      <c r="B60" s="113" t="s">
        <v>116</v>
      </c>
      <c r="C60" s="114" t="s">
        <v>117</v>
      </c>
      <c r="D60" s="115" t="s">
        <v>106</v>
      </c>
      <c r="E60" s="119" t="s">
        <v>107</v>
      </c>
      <c r="F60" s="74"/>
      <c r="G60" s="36" t="s">
        <v>19</v>
      </c>
    </row>
    <row r="61" spans="1:8" ht="16.5" x14ac:dyDescent="0.3">
      <c r="A61" s="1"/>
      <c r="B61" s="113" t="s">
        <v>118</v>
      </c>
      <c r="C61" s="114" t="s">
        <v>119</v>
      </c>
      <c r="D61" s="115" t="s">
        <v>106</v>
      </c>
      <c r="E61" s="91">
        <v>0.10875</v>
      </c>
      <c r="F61" s="74"/>
      <c r="G61" s="36" t="s">
        <v>19</v>
      </c>
      <c r="H61" s="10"/>
    </row>
    <row r="62" spans="1:8" ht="16.5" x14ac:dyDescent="0.3">
      <c r="A62" s="1"/>
      <c r="B62" s="113" t="s">
        <v>120</v>
      </c>
      <c r="C62" s="114" t="s">
        <v>121</v>
      </c>
      <c r="D62" s="115" t="s">
        <v>106</v>
      </c>
      <c r="E62" s="91"/>
      <c r="F62" s="74"/>
      <c r="G62" s="36" t="s">
        <v>19</v>
      </c>
      <c r="H62" s="10"/>
    </row>
    <row r="63" spans="1:8" ht="17.25" thickBot="1" x14ac:dyDescent="0.35">
      <c r="A63" s="1"/>
      <c r="B63" s="121" t="s">
        <v>122</v>
      </c>
      <c r="C63" s="122" t="s">
        <v>123</v>
      </c>
      <c r="D63" s="123" t="s">
        <v>124</v>
      </c>
      <c r="E63" s="96">
        <v>0.10875</v>
      </c>
      <c r="F63" s="97"/>
      <c r="G63" s="36" t="s">
        <v>19</v>
      </c>
      <c r="H63" s="10"/>
    </row>
    <row r="64" spans="1:8" ht="16.5" x14ac:dyDescent="0.3">
      <c r="A64" s="1"/>
      <c r="B64" s="17"/>
      <c r="C64" s="1"/>
      <c r="D64" s="1"/>
      <c r="E64" s="1"/>
      <c r="F64" s="1"/>
      <c r="G64" s="36"/>
    </row>
    <row r="65" spans="1:8" ht="16.5" x14ac:dyDescent="0.3">
      <c r="A65" s="1"/>
      <c r="B65" s="17" t="s">
        <v>125</v>
      </c>
      <c r="C65" s="1"/>
      <c r="D65" s="1"/>
      <c r="E65" s="1"/>
      <c r="F65" s="1"/>
      <c r="G65" s="3"/>
    </row>
    <row r="66" spans="1:8" ht="16.5" x14ac:dyDescent="0.3">
      <c r="A66" s="1"/>
      <c r="B66" s="124" t="s">
        <v>126</v>
      </c>
      <c r="C66" s="125"/>
      <c r="D66" s="1"/>
      <c r="E66" s="1"/>
      <c r="F66" s="1"/>
      <c r="G66" s="3"/>
    </row>
    <row r="67" spans="1:8" ht="16.5" x14ac:dyDescent="0.3">
      <c r="A67" s="1"/>
      <c r="B67" s="124" t="s">
        <v>127</v>
      </c>
      <c r="C67" s="1"/>
      <c r="D67" s="1"/>
      <c r="E67" s="1"/>
      <c r="F67" s="1"/>
      <c r="G67" s="126"/>
    </row>
    <row r="68" spans="1:8" ht="16.5" x14ac:dyDescent="0.3">
      <c r="A68" s="1"/>
      <c r="B68" s="124" t="s">
        <v>128</v>
      </c>
      <c r="C68" s="1"/>
      <c r="D68" s="1"/>
      <c r="E68" s="1"/>
      <c r="F68" s="1"/>
      <c r="G68" s="3"/>
    </row>
    <row r="69" spans="1:8" ht="16.5" x14ac:dyDescent="0.3">
      <c r="A69" s="1"/>
      <c r="B69" s="124" t="s">
        <v>129</v>
      </c>
      <c r="C69" s="1"/>
      <c r="D69" s="1"/>
      <c r="E69" s="1"/>
      <c r="F69" s="1"/>
      <c r="G69" s="3"/>
    </row>
    <row r="70" spans="1:8" ht="16.5" x14ac:dyDescent="0.3">
      <c r="A70" s="1"/>
      <c r="B70" s="124" t="s">
        <v>130</v>
      </c>
      <c r="C70" s="1"/>
      <c r="D70" s="1"/>
      <c r="E70" s="1"/>
      <c r="F70" s="1"/>
      <c r="G70" s="3"/>
    </row>
    <row r="71" spans="1:8" ht="16.5" x14ac:dyDescent="0.3">
      <c r="A71" s="1"/>
      <c r="B71" s="125"/>
      <c r="C71" s="1"/>
      <c r="D71" s="1"/>
      <c r="E71" s="1"/>
      <c r="F71" s="1"/>
      <c r="G71" s="3"/>
    </row>
    <row r="72" spans="1:8" ht="17.25" thickBot="1" x14ac:dyDescent="0.35">
      <c r="A72" s="1"/>
      <c r="B72" s="33" t="s">
        <v>131</v>
      </c>
      <c r="C72" s="1"/>
      <c r="D72" s="1"/>
      <c r="E72" s="1"/>
      <c r="F72" s="1"/>
      <c r="G72" s="3"/>
    </row>
    <row r="73" spans="1:8" ht="21" thickBot="1" x14ac:dyDescent="0.35">
      <c r="A73" s="1"/>
      <c r="B73" s="292" t="s">
        <v>132</v>
      </c>
      <c r="C73" s="284"/>
      <c r="D73" s="284"/>
      <c r="E73" s="284"/>
      <c r="F73" s="285"/>
      <c r="G73" s="127"/>
      <c r="H73" s="120"/>
    </row>
    <row r="74" spans="1:8" ht="16.5" x14ac:dyDescent="0.3">
      <c r="A74" s="1"/>
      <c r="B74" s="303"/>
      <c r="C74" s="302" t="s">
        <v>133</v>
      </c>
      <c r="D74" s="295" t="s">
        <v>134</v>
      </c>
      <c r="E74" s="54" t="s">
        <v>32</v>
      </c>
      <c r="F74" s="55" t="s">
        <v>33</v>
      </c>
      <c r="G74" s="291"/>
    </row>
    <row r="75" spans="1:8" ht="16.5" x14ac:dyDescent="0.3">
      <c r="A75" s="1"/>
      <c r="B75" s="286"/>
      <c r="C75" s="287"/>
      <c r="D75" s="304"/>
      <c r="E75" s="56" t="s">
        <v>46</v>
      </c>
      <c r="F75" s="59" t="s">
        <v>46</v>
      </c>
      <c r="G75" s="291"/>
    </row>
    <row r="76" spans="1:8" ht="17.25" thickBot="1" x14ac:dyDescent="0.35">
      <c r="A76" s="1"/>
      <c r="B76" s="128">
        <v>1</v>
      </c>
      <c r="C76" s="129">
        <v>2</v>
      </c>
      <c r="D76" s="129" t="s">
        <v>47</v>
      </c>
      <c r="E76" s="130" t="s">
        <v>135</v>
      </c>
      <c r="F76" s="131" t="s">
        <v>136</v>
      </c>
      <c r="G76" s="291"/>
    </row>
    <row r="77" spans="1:8" ht="16.5" x14ac:dyDescent="0.3">
      <c r="A77" s="1"/>
      <c r="B77" s="132" t="s">
        <v>137</v>
      </c>
      <c r="C77" s="133" t="s">
        <v>138</v>
      </c>
      <c r="D77" s="134" t="s">
        <v>139</v>
      </c>
      <c r="E77" s="68">
        <f>+IFERROR(+IF(E55&lt;&gt;0,E52/E55,IF(E62&lt;&gt;0,E52/E62,E52/E61))," ")</f>
        <v>62.836298850574714</v>
      </c>
      <c r="F77" s="69" t="str">
        <f>IFERROR(IF((F57+F59)&lt;&gt;0,F52/(F57+F59),IF(F61&lt;&gt;0,F52/F61,F52/F62)),"  ")</f>
        <v xml:space="preserve">  </v>
      </c>
      <c r="G77" s="36" t="s">
        <v>19</v>
      </c>
      <c r="H77" s="4"/>
    </row>
    <row r="78" spans="1:8" ht="16.5" x14ac:dyDescent="0.3">
      <c r="A78" s="1"/>
      <c r="B78" s="113" t="s">
        <v>140</v>
      </c>
      <c r="C78" s="135" t="s">
        <v>141</v>
      </c>
      <c r="D78" s="115" t="s">
        <v>50</v>
      </c>
      <c r="E78" s="136">
        <f>IFERROR(+E79+E80,0)</f>
        <v>0</v>
      </c>
      <c r="F78" s="137">
        <f>IFERROR(+F79+F80,0)</f>
        <v>0</v>
      </c>
      <c r="G78" s="36" t="s">
        <v>19</v>
      </c>
      <c r="H78" s="138"/>
    </row>
    <row r="79" spans="1:8" ht="28.5" x14ac:dyDescent="0.3">
      <c r="A79" s="1"/>
      <c r="B79" s="139" t="s">
        <v>142</v>
      </c>
      <c r="C79" s="114" t="s">
        <v>143</v>
      </c>
      <c r="D79" s="115" t="s">
        <v>50</v>
      </c>
      <c r="E79" s="73"/>
      <c r="F79" s="74"/>
      <c r="G79" s="36" t="s">
        <v>19</v>
      </c>
      <c r="H79" s="4"/>
    </row>
    <row r="80" spans="1:8" ht="28.5" x14ac:dyDescent="0.3">
      <c r="A80" s="1"/>
      <c r="B80" s="139" t="s">
        <v>144</v>
      </c>
      <c r="C80" s="114" t="s">
        <v>145</v>
      </c>
      <c r="D80" s="115" t="s">
        <v>50</v>
      </c>
      <c r="E80" s="73"/>
      <c r="F80" s="74"/>
      <c r="G80" s="36" t="s">
        <v>19</v>
      </c>
    </row>
    <row r="81" spans="1:11" ht="16.5" x14ac:dyDescent="0.3">
      <c r="A81" s="1"/>
      <c r="B81" s="113" t="s">
        <v>146</v>
      </c>
      <c r="C81" s="135" t="s">
        <v>147</v>
      </c>
      <c r="D81" s="115" t="s">
        <v>50</v>
      </c>
      <c r="E81" s="136">
        <f>IFERROR(+E52+E78,0)</f>
        <v>5.4667579999999996</v>
      </c>
      <c r="F81" s="137">
        <f>IFERROR(+F52+F78,0)</f>
        <v>0</v>
      </c>
      <c r="G81" s="36" t="s">
        <v>19</v>
      </c>
      <c r="H81" s="138"/>
    </row>
    <row r="82" spans="1:11" ht="16.5" x14ac:dyDescent="0.3">
      <c r="A82" s="1"/>
      <c r="B82" s="113" t="s">
        <v>148</v>
      </c>
      <c r="C82" s="114" t="s">
        <v>149</v>
      </c>
      <c r="D82" s="115" t="s">
        <v>50</v>
      </c>
      <c r="E82" s="73">
        <v>8.0758999999999997E-2</v>
      </c>
      <c r="F82" s="74"/>
      <c r="G82" s="36" t="s">
        <v>19</v>
      </c>
    </row>
    <row r="83" spans="1:11" ht="27" customHeight="1" x14ac:dyDescent="0.3">
      <c r="A83" s="1"/>
      <c r="B83" s="113" t="s">
        <v>150</v>
      </c>
      <c r="C83" s="140" t="s">
        <v>151</v>
      </c>
      <c r="D83" s="115" t="s">
        <v>152</v>
      </c>
      <c r="E83" s="141">
        <f>IFERROR(+(E82/E81)*100," ")</f>
        <v>1.4772740992010256</v>
      </c>
      <c r="F83" s="142" t="str">
        <f>IFERROR(+(F82/F81)*100," ")</f>
        <v xml:space="preserve"> </v>
      </c>
      <c r="G83" s="36" t="s">
        <v>19</v>
      </c>
    </row>
    <row r="84" spans="1:11" ht="16.5" x14ac:dyDescent="0.3">
      <c r="A84" s="1"/>
      <c r="B84" s="113" t="s">
        <v>153</v>
      </c>
      <c r="C84" s="135" t="s">
        <v>154</v>
      </c>
      <c r="D84" s="115" t="s">
        <v>50</v>
      </c>
      <c r="E84" s="143">
        <f>+IF(E19-E39-E40&gt;=0,E19-E39-E40,"0,000000")</f>
        <v>0</v>
      </c>
      <c r="F84" s="144">
        <f>+IF(F19-F39-F40&gt;=0,F19-F39-F40,"0,000000")</f>
        <v>0</v>
      </c>
      <c r="G84" s="36" t="s">
        <v>19</v>
      </c>
      <c r="H84" s="4"/>
      <c r="K84" s="145"/>
    </row>
    <row r="85" spans="1:11" ht="16.5" x14ac:dyDescent="0.3">
      <c r="A85" s="1"/>
      <c r="B85" s="113" t="s">
        <v>155</v>
      </c>
      <c r="C85" s="114" t="s">
        <v>156</v>
      </c>
      <c r="D85" s="115" t="s">
        <v>50</v>
      </c>
      <c r="E85" s="146">
        <f>IFERROR(+E82-E84," ")</f>
        <v>8.0758999999999997E-2</v>
      </c>
      <c r="F85" s="137">
        <f>IFERROR(+F82-F84," ")</f>
        <v>0</v>
      </c>
      <c r="G85" s="36" t="s">
        <v>19</v>
      </c>
    </row>
    <row r="86" spans="1:11" ht="16.5" x14ac:dyDescent="0.3">
      <c r="A86" s="1"/>
      <c r="B86" s="113" t="s">
        <v>157</v>
      </c>
      <c r="C86" s="114" t="s">
        <v>158</v>
      </c>
      <c r="D86" s="115" t="s">
        <v>50</v>
      </c>
      <c r="E86" s="136">
        <f>IFERROR(+E81+E82," ")</f>
        <v>5.5475169999999991</v>
      </c>
      <c r="F86" s="137">
        <f>IFERROR(+F81+F82," ")</f>
        <v>0</v>
      </c>
      <c r="G86" s="36" t="s">
        <v>19</v>
      </c>
    </row>
    <row r="87" spans="1:11" ht="16.5" x14ac:dyDescent="0.3">
      <c r="A87" s="1"/>
      <c r="B87" s="147" t="s">
        <v>159</v>
      </c>
      <c r="C87" s="114" t="s">
        <v>160</v>
      </c>
      <c r="D87" s="115" t="s">
        <v>106</v>
      </c>
      <c r="E87" s="148">
        <f>+IF(E55&lt;&gt;0,E55,IF(E62&lt;&gt;0,E62,E61))</f>
        <v>8.6999999999999994E-2</v>
      </c>
      <c r="F87" s="149">
        <f>+IF((F57+F59)&lt;&gt;0,F57+F59,IF(F61&lt;&gt;0,F61,F62))</f>
        <v>0</v>
      </c>
      <c r="G87" s="36" t="s">
        <v>19</v>
      </c>
      <c r="H87" s="150"/>
    </row>
    <row r="88" spans="1:11" ht="16.5" x14ac:dyDescent="0.3">
      <c r="A88" s="1"/>
      <c r="B88" s="113" t="s">
        <v>161</v>
      </c>
      <c r="C88" s="114" t="s">
        <v>162</v>
      </c>
      <c r="D88" s="115" t="s">
        <v>139</v>
      </c>
      <c r="E88" s="141">
        <f>IFERROR(FLOOR(+E86/E87,0.01)," ")</f>
        <v>63.76</v>
      </c>
      <c r="F88" s="142" t="str">
        <f>IFERROR(FLOOR(+F86/F87,0.01)," ")</f>
        <v xml:space="preserve"> </v>
      </c>
      <c r="G88" s="36" t="s">
        <v>19</v>
      </c>
    </row>
    <row r="89" spans="1:11" ht="16.5" x14ac:dyDescent="0.3">
      <c r="A89" s="1"/>
      <c r="B89" s="113" t="s">
        <v>163</v>
      </c>
      <c r="C89" s="114" t="s">
        <v>164</v>
      </c>
      <c r="D89" s="115" t="s">
        <v>139</v>
      </c>
      <c r="E89" s="151"/>
      <c r="F89" s="152"/>
      <c r="G89" s="36" t="s">
        <v>19</v>
      </c>
    </row>
    <row r="90" spans="1:11" ht="17.25" thickBot="1" x14ac:dyDescent="0.35">
      <c r="A90" s="1"/>
      <c r="B90" s="153" t="s">
        <v>165</v>
      </c>
      <c r="C90" s="154" t="s">
        <v>166</v>
      </c>
      <c r="D90" s="155" t="s">
        <v>139</v>
      </c>
      <c r="E90" s="156">
        <f>IFERROR(FLOOR(+IF((E39+E40)&lt;E18,(E52-E39-E40-E42+E18+E104)/E87,(E52-E97+E104)/E87),0.01)," ")</f>
        <v>95.41</v>
      </c>
      <c r="F90" s="157" t="str">
        <f>IFERROR(FLOOR(+IF((F39+F40)&lt;F18,(F52-F39-F40-F42+F18+F104)/F87,(F52-F97+F104)/F87),0.01)," ")</f>
        <v xml:space="preserve"> </v>
      </c>
      <c r="G90" s="36" t="s">
        <v>19</v>
      </c>
    </row>
    <row r="91" spans="1:11" ht="17.25" customHeight="1" x14ac:dyDescent="0.3">
      <c r="A91" s="1"/>
      <c r="B91" s="105"/>
      <c r="C91" s="106"/>
      <c r="D91" s="107"/>
      <c r="E91" s="106"/>
      <c r="F91" s="106"/>
      <c r="G91" s="158"/>
      <c r="H91" s="35"/>
    </row>
    <row r="92" spans="1:11" ht="17.25" thickBot="1" x14ac:dyDescent="0.35">
      <c r="A92" s="1"/>
      <c r="B92" s="33" t="s">
        <v>167</v>
      </c>
      <c r="C92" s="1"/>
      <c r="D92" s="1"/>
      <c r="E92" s="1"/>
      <c r="F92" s="1"/>
      <c r="G92" s="10" t="s">
        <v>168</v>
      </c>
    </row>
    <row r="93" spans="1:11" ht="21" thickBot="1" x14ac:dyDescent="0.35">
      <c r="A93" s="1"/>
      <c r="B93" s="292" t="s">
        <v>169</v>
      </c>
      <c r="C93" s="284"/>
      <c r="D93" s="284"/>
      <c r="E93" s="284"/>
      <c r="F93" s="285"/>
      <c r="G93" s="3"/>
    </row>
    <row r="94" spans="1:11" ht="25.5" customHeight="1" x14ac:dyDescent="0.3">
      <c r="A94" s="1"/>
      <c r="B94" s="293" t="s">
        <v>43</v>
      </c>
      <c r="C94" s="295" t="s">
        <v>170</v>
      </c>
      <c r="D94" s="295" t="s">
        <v>171</v>
      </c>
      <c r="E94" s="54" t="s">
        <v>32</v>
      </c>
      <c r="F94" s="55" t="s">
        <v>33</v>
      </c>
      <c r="G94" s="3"/>
    </row>
    <row r="95" spans="1:11" ht="29.25" thickBot="1" x14ac:dyDescent="0.35">
      <c r="A95" s="1"/>
      <c r="B95" s="294"/>
      <c r="C95" s="296"/>
      <c r="D95" s="296"/>
      <c r="E95" s="159" t="s">
        <v>172</v>
      </c>
      <c r="F95" s="160" t="s">
        <v>172</v>
      </c>
      <c r="G95" s="10"/>
    </row>
    <row r="96" spans="1:11" ht="17.25" thickBot="1" x14ac:dyDescent="0.35">
      <c r="A96" s="1"/>
      <c r="B96" s="161">
        <v>1</v>
      </c>
      <c r="C96" s="162">
        <v>2</v>
      </c>
      <c r="D96" s="162" t="s">
        <v>47</v>
      </c>
      <c r="E96" s="162">
        <v>3</v>
      </c>
      <c r="F96" s="163">
        <v>4</v>
      </c>
      <c r="G96" s="10"/>
    </row>
    <row r="97" spans="1:8" ht="27.95" customHeight="1" x14ac:dyDescent="0.3">
      <c r="A97" s="1"/>
      <c r="B97" s="164" t="s">
        <v>79</v>
      </c>
      <c r="C97" s="109" t="s">
        <v>173</v>
      </c>
      <c r="D97" s="110" t="s">
        <v>50</v>
      </c>
      <c r="E97" s="165">
        <v>0.09</v>
      </c>
      <c r="F97" s="166"/>
      <c r="G97" s="36" t="s">
        <v>19</v>
      </c>
    </row>
    <row r="98" spans="1:8" ht="28.5" x14ac:dyDescent="0.3">
      <c r="A98" s="1"/>
      <c r="B98" s="167" t="s">
        <v>174</v>
      </c>
      <c r="C98" s="168" t="s">
        <v>175</v>
      </c>
      <c r="D98" s="134" t="s">
        <v>50</v>
      </c>
      <c r="E98" s="73">
        <v>0.61664399999999997</v>
      </c>
      <c r="F98" s="74"/>
      <c r="G98" s="36" t="s">
        <v>19</v>
      </c>
    </row>
    <row r="99" spans="1:8" ht="42.75" x14ac:dyDescent="0.3">
      <c r="A99" s="1"/>
      <c r="B99" s="139" t="s">
        <v>176</v>
      </c>
      <c r="C99" s="169" t="s">
        <v>177</v>
      </c>
      <c r="D99" s="115" t="s">
        <v>50</v>
      </c>
      <c r="E99" s="73"/>
      <c r="F99" s="74"/>
      <c r="G99" s="36" t="s">
        <v>19</v>
      </c>
    </row>
    <row r="100" spans="1:8" ht="42.75" x14ac:dyDescent="0.3">
      <c r="A100" s="1"/>
      <c r="B100" s="139" t="s">
        <v>178</v>
      </c>
      <c r="C100" s="169" t="s">
        <v>179</v>
      </c>
      <c r="D100" s="115" t="s">
        <v>50</v>
      </c>
      <c r="E100" s="73"/>
      <c r="F100" s="74"/>
      <c r="G100" s="36" t="s">
        <v>19</v>
      </c>
    </row>
    <row r="101" spans="1:8" ht="28.5" x14ac:dyDescent="0.3">
      <c r="A101" s="1"/>
      <c r="B101" s="139" t="s">
        <v>180</v>
      </c>
      <c r="C101" s="169" t="s">
        <v>181</v>
      </c>
      <c r="D101" s="115" t="s">
        <v>50</v>
      </c>
      <c r="E101" s="73">
        <v>3.3000000000000002E-2</v>
      </c>
      <c r="F101" s="74"/>
      <c r="G101" s="36" t="s">
        <v>19</v>
      </c>
    </row>
    <row r="102" spans="1:8" ht="27.95" customHeight="1" x14ac:dyDescent="0.3">
      <c r="A102" s="1"/>
      <c r="B102" s="139" t="s">
        <v>182</v>
      </c>
      <c r="C102" s="169" t="s">
        <v>183</v>
      </c>
      <c r="D102" s="115" t="s">
        <v>50</v>
      </c>
      <c r="E102" s="136">
        <f>+E97-E98-E99-E100-E101</f>
        <v>-0.55964400000000003</v>
      </c>
      <c r="F102" s="137">
        <f>+F97-F98-F99-F100-F101</f>
        <v>0</v>
      </c>
      <c r="G102" s="36" t="s">
        <v>19</v>
      </c>
    </row>
    <row r="103" spans="1:8" ht="28.5" x14ac:dyDescent="0.3">
      <c r="A103" s="1"/>
      <c r="B103" s="139" t="s">
        <v>184</v>
      </c>
      <c r="C103" s="169" t="s">
        <v>185</v>
      </c>
      <c r="D103" s="115" t="s">
        <v>50</v>
      </c>
      <c r="E103" s="73"/>
      <c r="F103" s="74"/>
      <c r="G103" s="36" t="s">
        <v>19</v>
      </c>
    </row>
    <row r="104" spans="1:8" ht="42.75" x14ac:dyDescent="0.3">
      <c r="A104" s="1"/>
      <c r="B104" s="139" t="s">
        <v>186</v>
      </c>
      <c r="C104" s="140" t="s">
        <v>187</v>
      </c>
      <c r="D104" s="115" t="s">
        <v>50</v>
      </c>
      <c r="E104" s="136">
        <f>IFERROR(+IF((E98+E99)&lt;(E105),E100+E101+E105,E98+E99+E100+E101),"  ")</f>
        <v>2.9241999999999999</v>
      </c>
      <c r="F104" s="137">
        <f>IFERROR(+IF((F98+F99)&lt;(F105),F100+F101+F105,F98+F99+F100+F101)," ")</f>
        <v>0</v>
      </c>
      <c r="G104" s="36" t="s">
        <v>19</v>
      </c>
    </row>
    <row r="105" spans="1:8" ht="28.5" x14ac:dyDescent="0.3">
      <c r="A105" s="1"/>
      <c r="B105" s="139" t="s">
        <v>188</v>
      </c>
      <c r="C105" s="140" t="s">
        <v>189</v>
      </c>
      <c r="D105" s="115" t="s">
        <v>50</v>
      </c>
      <c r="E105" s="73">
        <v>2.8912</v>
      </c>
      <c r="F105" s="74"/>
      <c r="G105" s="36" t="s">
        <v>19</v>
      </c>
    </row>
    <row r="106" spans="1:8" ht="29.25" thickBot="1" x14ac:dyDescent="0.35">
      <c r="A106" s="1"/>
      <c r="B106" s="170" t="s">
        <v>190</v>
      </c>
      <c r="C106" s="171" t="s">
        <v>191</v>
      </c>
      <c r="D106" s="155" t="s">
        <v>50</v>
      </c>
      <c r="E106" s="78">
        <v>5.7000000000000002E-2</v>
      </c>
      <c r="F106" s="79"/>
      <c r="G106" s="36" t="s">
        <v>19</v>
      </c>
    </row>
    <row r="107" spans="1:8" ht="17.25" x14ac:dyDescent="0.3">
      <c r="A107" s="1"/>
      <c r="B107" s="53"/>
      <c r="C107" s="1"/>
      <c r="D107" s="1"/>
      <c r="E107" s="1"/>
      <c r="F107" s="1"/>
      <c r="G107" s="3"/>
    </row>
    <row r="108" spans="1:8" ht="16.5" x14ac:dyDescent="0.3">
      <c r="A108" s="1"/>
      <c r="B108" s="172"/>
      <c r="C108" s="1"/>
      <c r="D108" s="173"/>
      <c r="E108" s="174"/>
      <c r="F108" s="173"/>
      <c r="G108" s="175"/>
      <c r="H108" s="34"/>
    </row>
    <row r="109" spans="1:8" ht="17.25" thickBot="1" x14ac:dyDescent="0.35">
      <c r="A109" s="1"/>
      <c r="B109" s="33" t="s">
        <v>192</v>
      </c>
      <c r="C109" s="176"/>
      <c r="D109" s="176"/>
      <c r="E109" s="173"/>
      <c r="F109" s="173"/>
      <c r="G109" s="177"/>
      <c r="H109" s="34"/>
    </row>
    <row r="110" spans="1:8" ht="44.1" customHeight="1" thickBot="1" x14ac:dyDescent="0.35">
      <c r="A110" s="1"/>
      <c r="B110" s="297" t="str">
        <f>+IF(AND([1]Identifikace!D21="Prosím vyberte",[1]Identifikace!N21="Prosím vyberte"),"Vyplňte, prosím, v listu Identifikace, zda uplatňujete dvousložkovou formu ceny.",IF(OR([1]Identifikace!D21="ano",[1]Identifikace!N21="ano"),"V listu Identifikace jste uvedli, že uplatňujete DVOUSLOŽKOVOU FORMU CENY, vyplňte, prosím, tuto tabulku.",IF([1]Identifikace!D21=[1]Identifikace!N21="ne""V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10" s="298"/>
      <c r="D110" s="298"/>
      <c r="E110" s="298"/>
      <c r="F110" s="299"/>
      <c r="G110" s="177"/>
      <c r="H110" s="34"/>
    </row>
    <row r="111" spans="1:8" ht="17.25" thickBot="1" x14ac:dyDescent="0.35">
      <c r="A111" s="1"/>
      <c r="B111" s="33"/>
      <c r="C111" s="176"/>
      <c r="D111" s="176"/>
      <c r="E111" s="173"/>
      <c r="F111" s="173"/>
      <c r="G111" s="177"/>
      <c r="H111" s="34"/>
    </row>
    <row r="112" spans="1:8" ht="56.25" customHeight="1" thickBot="1" x14ac:dyDescent="0.35">
      <c r="A112" s="1"/>
      <c r="B112" s="283" t="s">
        <v>193</v>
      </c>
      <c r="C112" s="284"/>
      <c r="D112" s="284"/>
      <c r="E112" s="284"/>
      <c r="F112" s="285"/>
      <c r="G112" s="127"/>
      <c r="H112" s="117"/>
    </row>
    <row r="113" spans="1:8" ht="16.5" x14ac:dyDescent="0.3">
      <c r="A113" s="1"/>
      <c r="B113" s="286"/>
      <c r="C113" s="287" t="s">
        <v>133</v>
      </c>
      <c r="D113" s="287" t="s">
        <v>134</v>
      </c>
      <c r="E113" s="178" t="s">
        <v>32</v>
      </c>
      <c r="F113" s="179" t="s">
        <v>33</v>
      </c>
      <c r="G113" s="288"/>
    </row>
    <row r="114" spans="1:8" ht="16.5" x14ac:dyDescent="0.3">
      <c r="A114" s="1"/>
      <c r="B114" s="286"/>
      <c r="C114" s="287"/>
      <c r="D114" s="287"/>
      <c r="E114" s="56" t="s">
        <v>46</v>
      </c>
      <c r="F114" s="59" t="s">
        <v>46</v>
      </c>
      <c r="G114" s="288"/>
    </row>
    <row r="115" spans="1:8" ht="17.25" thickBot="1" x14ac:dyDescent="0.35">
      <c r="A115" s="1"/>
      <c r="B115" s="180">
        <v>1</v>
      </c>
      <c r="C115" s="130">
        <v>2</v>
      </c>
      <c r="D115" s="130" t="s">
        <v>47</v>
      </c>
      <c r="E115" s="130">
        <v>3</v>
      </c>
      <c r="F115" s="131">
        <v>4</v>
      </c>
      <c r="G115" s="288"/>
    </row>
    <row r="116" spans="1:8" ht="28.5" x14ac:dyDescent="0.3">
      <c r="A116" s="1"/>
      <c r="B116" s="108" t="s">
        <v>194</v>
      </c>
      <c r="C116" s="109" t="s">
        <v>195</v>
      </c>
      <c r="D116" s="110" t="s">
        <v>50</v>
      </c>
      <c r="E116" s="165"/>
      <c r="F116" s="166"/>
      <c r="G116" s="36" t="s">
        <v>19</v>
      </c>
    </row>
    <row r="117" spans="1:8" ht="28.5" x14ac:dyDescent="0.3">
      <c r="A117" s="1"/>
      <c r="B117" s="113" t="s">
        <v>196</v>
      </c>
      <c r="C117" s="114" t="s">
        <v>197</v>
      </c>
      <c r="D117" s="115" t="s">
        <v>152</v>
      </c>
      <c r="E117" s="141">
        <f>IFERROR(+(E116/E86)*100,"  ")</f>
        <v>0</v>
      </c>
      <c r="F117" s="142" t="str">
        <f>IFERROR(+(F116/F86)*100,"  ")</f>
        <v xml:space="preserve">  </v>
      </c>
      <c r="G117" s="36" t="s">
        <v>19</v>
      </c>
    </row>
    <row r="118" spans="1:8" ht="28.5" x14ac:dyDescent="0.3">
      <c r="A118" s="1"/>
      <c r="B118" s="113" t="s">
        <v>198</v>
      </c>
      <c r="C118" s="114" t="s">
        <v>199</v>
      </c>
      <c r="D118" s="115" t="s">
        <v>50</v>
      </c>
      <c r="E118" s="181" t="str">
        <f>IF(E116&lt;&gt;0,E86-E116," ")</f>
        <v xml:space="preserve"> </v>
      </c>
      <c r="F118" s="182" t="str">
        <f>IF(F116&lt;&gt;0,F86-F116," ")</f>
        <v xml:space="preserve"> </v>
      </c>
      <c r="G118" s="36" t="s">
        <v>19</v>
      </c>
    </row>
    <row r="119" spans="1:8" ht="27.95" customHeight="1" x14ac:dyDescent="0.3">
      <c r="A119" s="1"/>
      <c r="B119" s="113" t="s">
        <v>200</v>
      </c>
      <c r="C119" s="114" t="s">
        <v>201</v>
      </c>
      <c r="D119" s="115" t="s">
        <v>50</v>
      </c>
      <c r="E119" s="136" t="str">
        <f>IFERROR(IF(E117&lt;&gt;0,E81*(1-(E117/100))," "),"  ")</f>
        <v xml:space="preserve"> </v>
      </c>
      <c r="F119" s="137" t="str">
        <f>IFERROR(IF(F117&lt;&gt;0,F81*(1-(F117/100))," "),"  ")</f>
        <v xml:space="preserve">  </v>
      </c>
      <c r="G119" s="36" t="s">
        <v>19</v>
      </c>
    </row>
    <row r="120" spans="1:8" ht="27.95" customHeight="1" x14ac:dyDescent="0.3">
      <c r="A120" s="1"/>
      <c r="B120" s="113" t="s">
        <v>202</v>
      </c>
      <c r="C120" s="114" t="s">
        <v>203</v>
      </c>
      <c r="D120" s="115" t="s">
        <v>50</v>
      </c>
      <c r="E120" s="136" t="str">
        <f>IFERROR(+E118-E119," ")</f>
        <v xml:space="preserve"> </v>
      </c>
      <c r="F120" s="137" t="str">
        <f>IFERROR(+F118-F119," ")</f>
        <v xml:space="preserve"> </v>
      </c>
      <c r="G120" s="36" t="s">
        <v>19</v>
      </c>
    </row>
    <row r="121" spans="1:8" ht="27.95" customHeight="1" x14ac:dyDescent="0.3">
      <c r="A121" s="1"/>
      <c r="B121" s="113" t="s">
        <v>204</v>
      </c>
      <c r="C121" s="183" t="s">
        <v>205</v>
      </c>
      <c r="D121" s="115" t="s">
        <v>139</v>
      </c>
      <c r="E121" s="141" t="str">
        <f>IFERROR(FLOOR(+E118/E87,0.01)," ")</f>
        <v xml:space="preserve"> </v>
      </c>
      <c r="F121" s="142" t="str">
        <f>IFERROR(FLOOR(+F118/F87,0.01)," ")</f>
        <v xml:space="preserve"> </v>
      </c>
      <c r="G121" s="36" t="s">
        <v>19</v>
      </c>
    </row>
    <row r="122" spans="1:8" ht="27.95" customHeight="1" x14ac:dyDescent="0.3">
      <c r="A122" s="1"/>
      <c r="B122" s="113" t="s">
        <v>206</v>
      </c>
      <c r="C122" s="183" t="s">
        <v>207</v>
      </c>
      <c r="D122" s="115" t="s">
        <v>139</v>
      </c>
      <c r="E122" s="151"/>
      <c r="F122" s="152"/>
      <c r="G122" s="36" t="s">
        <v>19</v>
      </c>
    </row>
    <row r="123" spans="1:8" ht="40.5" customHeight="1" thickBot="1" x14ac:dyDescent="0.35">
      <c r="A123" s="1"/>
      <c r="B123" s="184" t="s">
        <v>208</v>
      </c>
      <c r="C123" s="289" t="s">
        <v>209</v>
      </c>
      <c r="D123" s="290"/>
      <c r="E123" s="185"/>
      <c r="F123" s="186"/>
      <c r="G123" s="36" t="s">
        <v>19</v>
      </c>
      <c r="H123" s="120"/>
    </row>
    <row r="124" spans="1:8" ht="17.25" x14ac:dyDescent="0.3">
      <c r="A124" s="1"/>
      <c r="B124" s="53"/>
      <c r="C124" s="1"/>
      <c r="D124" s="1"/>
      <c r="E124" s="1"/>
      <c r="F124" s="1"/>
      <c r="G124" s="3"/>
    </row>
    <row r="125" spans="1:8" ht="17.25" x14ac:dyDescent="0.3">
      <c r="A125" s="1"/>
      <c r="B125" s="53"/>
      <c r="C125" s="1"/>
      <c r="D125" s="1"/>
      <c r="E125" s="1"/>
      <c r="F125" s="1"/>
      <c r="G125" s="3"/>
    </row>
    <row r="126" spans="1:8" ht="17.25" thickBot="1" x14ac:dyDescent="0.35">
      <c r="A126" s="1"/>
      <c r="B126" s="33" t="s">
        <v>210</v>
      </c>
      <c r="C126" s="187"/>
      <c r="D126" s="187"/>
      <c r="E126" s="187"/>
      <c r="F126" s="188"/>
      <c r="G126" s="3"/>
    </row>
    <row r="127" spans="1:8" ht="55.5" customHeight="1" thickBot="1" x14ac:dyDescent="0.4">
      <c r="A127" s="1"/>
      <c r="B127" s="276" t="s">
        <v>211</v>
      </c>
      <c r="C127" s="277"/>
      <c r="D127" s="277"/>
      <c r="E127" s="277"/>
      <c r="F127" s="278"/>
      <c r="G127" s="3"/>
    </row>
    <row r="128" spans="1:8" ht="17.25" thickBot="1" x14ac:dyDescent="0.35">
      <c r="A128" s="1"/>
      <c r="B128" s="187" t="s">
        <v>212</v>
      </c>
      <c r="C128" s="187"/>
      <c r="D128" s="187"/>
      <c r="E128" s="187"/>
      <c r="F128" s="187"/>
      <c r="G128" s="10"/>
    </row>
    <row r="129" spans="1:10" ht="16.5" x14ac:dyDescent="0.3">
      <c r="A129" s="1"/>
      <c r="B129" s="279" t="s">
        <v>43</v>
      </c>
      <c r="C129" s="281" t="s">
        <v>44</v>
      </c>
      <c r="D129" s="270" t="s">
        <v>134</v>
      </c>
      <c r="E129" s="189" t="s">
        <v>32</v>
      </c>
      <c r="F129" s="44" t="s">
        <v>33</v>
      </c>
      <c r="G129" s="3"/>
    </row>
    <row r="130" spans="1:10" ht="16.5" x14ac:dyDescent="0.3">
      <c r="A130" s="1"/>
      <c r="B130" s="280"/>
      <c r="C130" s="282"/>
      <c r="D130" s="271"/>
      <c r="E130" s="57" t="s">
        <v>213</v>
      </c>
      <c r="F130" s="58" t="s">
        <v>213</v>
      </c>
      <c r="G130" s="10"/>
    </row>
    <row r="131" spans="1:10" ht="16.5" x14ac:dyDescent="0.3">
      <c r="A131" s="1"/>
      <c r="B131" s="280"/>
      <c r="C131" s="282"/>
      <c r="D131" s="272"/>
      <c r="E131" s="57" t="s">
        <v>46</v>
      </c>
      <c r="F131" s="58" t="s">
        <v>46</v>
      </c>
      <c r="G131" s="3"/>
    </row>
    <row r="132" spans="1:10" ht="17.25" thickBot="1" x14ac:dyDescent="0.35">
      <c r="A132" s="1"/>
      <c r="B132" s="190">
        <v>1</v>
      </c>
      <c r="C132" s="191">
        <v>2</v>
      </c>
      <c r="D132" s="191" t="s">
        <v>47</v>
      </c>
      <c r="E132" s="191">
        <v>3</v>
      </c>
      <c r="F132" s="192">
        <v>4</v>
      </c>
      <c r="G132" s="193"/>
    </row>
    <row r="133" spans="1:10" ht="18" thickBot="1" x14ac:dyDescent="0.35">
      <c r="A133" s="1"/>
      <c r="B133" s="273" t="s">
        <v>214</v>
      </c>
      <c r="C133" s="274"/>
      <c r="D133" s="274"/>
      <c r="E133" s="274"/>
      <c r="F133" s="275"/>
      <c r="G133" s="36"/>
    </row>
    <row r="134" spans="1:10" ht="28.5" x14ac:dyDescent="0.3">
      <c r="A134" s="194"/>
      <c r="B134" s="195" t="s">
        <v>215</v>
      </c>
      <c r="C134" s="196" t="s">
        <v>216</v>
      </c>
      <c r="D134" s="197" t="s">
        <v>50</v>
      </c>
      <c r="E134" s="89">
        <v>0</v>
      </c>
      <c r="F134" s="90"/>
      <c r="G134" s="36" t="s">
        <v>19</v>
      </c>
    </row>
    <row r="135" spans="1:10" ht="16.5" x14ac:dyDescent="0.3">
      <c r="A135" s="194"/>
      <c r="B135" s="198" t="s">
        <v>217</v>
      </c>
      <c r="C135" s="199" t="s">
        <v>218</v>
      </c>
      <c r="D135" s="200" t="s">
        <v>107</v>
      </c>
      <c r="E135" s="201">
        <v>4.8999999999999998E-3</v>
      </c>
      <c r="F135" s="202">
        <v>4.8999999999999998E-3</v>
      </c>
      <c r="G135" s="36" t="s">
        <v>19</v>
      </c>
    </row>
    <row r="136" spans="1:10" ht="16.5" x14ac:dyDescent="0.3">
      <c r="A136" s="194"/>
      <c r="B136" s="198" t="s">
        <v>219</v>
      </c>
      <c r="C136" s="135" t="s">
        <v>220</v>
      </c>
      <c r="D136" s="200" t="s">
        <v>50</v>
      </c>
      <c r="E136" s="136">
        <f>IF(ISBLANK(E134),"  ",E134*E135)</f>
        <v>0</v>
      </c>
      <c r="F136" s="137" t="str">
        <f>IF(ISBLANK(F134),"  ",F134*F135)</f>
        <v xml:space="preserve">  </v>
      </c>
      <c r="G136" s="36" t="s">
        <v>19</v>
      </c>
      <c r="H136" s="4"/>
      <c r="I136" s="203"/>
    </row>
    <row r="137" spans="1:10" ht="29.25" x14ac:dyDescent="0.3">
      <c r="A137" s="194"/>
      <c r="B137" s="198" t="s">
        <v>221</v>
      </c>
      <c r="C137" s="204" t="s">
        <v>222</v>
      </c>
      <c r="D137" s="200" t="s">
        <v>50</v>
      </c>
      <c r="E137" s="91">
        <v>156.67439999999999</v>
      </c>
      <c r="F137" s="205"/>
      <c r="G137" s="36" t="s">
        <v>19</v>
      </c>
    </row>
    <row r="138" spans="1:10" ht="14.25" customHeight="1" x14ac:dyDescent="0.3">
      <c r="A138" s="194"/>
      <c r="B138" s="198" t="s">
        <v>223</v>
      </c>
      <c r="C138" s="135" t="s">
        <v>224</v>
      </c>
      <c r="D138" s="200" t="s">
        <v>107</v>
      </c>
      <c r="E138" s="201">
        <v>9.1999999999999998E-3</v>
      </c>
      <c r="F138" s="202">
        <v>9.1999999999999998E-3</v>
      </c>
      <c r="G138" s="36" t="s">
        <v>19</v>
      </c>
    </row>
    <row r="139" spans="1:10" ht="16.5" x14ac:dyDescent="0.3">
      <c r="A139" s="194"/>
      <c r="B139" s="198" t="s">
        <v>225</v>
      </c>
      <c r="C139" s="135" t="s">
        <v>226</v>
      </c>
      <c r="D139" s="200" t="s">
        <v>50</v>
      </c>
      <c r="E139" s="136">
        <f>IF(ISBLANK(E137),"  ",E137*E138)</f>
        <v>1.4414044799999999</v>
      </c>
      <c r="F139" s="137" t="str">
        <f>IF(ISBLANK(F137)," ",F137*F138)</f>
        <v xml:space="preserve"> </v>
      </c>
      <c r="G139" s="36" t="s">
        <v>19</v>
      </c>
      <c r="H139" s="4"/>
      <c r="I139" s="203"/>
    </row>
    <row r="140" spans="1:10" ht="42.75" x14ac:dyDescent="0.3">
      <c r="A140" s="194"/>
      <c r="B140" s="198" t="s">
        <v>227</v>
      </c>
      <c r="C140" s="135" t="s">
        <v>228</v>
      </c>
      <c r="D140" s="200" t="s">
        <v>50</v>
      </c>
      <c r="E140" s="91">
        <v>0</v>
      </c>
      <c r="F140" s="92"/>
      <c r="G140" s="36" t="s">
        <v>19</v>
      </c>
      <c r="H140" s="120"/>
      <c r="I140" s="203"/>
    </row>
    <row r="141" spans="1:10" ht="42.75" x14ac:dyDescent="0.3">
      <c r="A141" s="194"/>
      <c r="B141" s="198" t="s">
        <v>229</v>
      </c>
      <c r="C141" s="135" t="s">
        <v>230</v>
      </c>
      <c r="D141" s="200" t="s">
        <v>50</v>
      </c>
      <c r="E141" s="91">
        <v>0</v>
      </c>
      <c r="F141" s="92"/>
      <c r="G141" s="36" t="s">
        <v>19</v>
      </c>
    </row>
    <row r="142" spans="1:10" ht="16.5" x14ac:dyDescent="0.3">
      <c r="A142" s="194"/>
      <c r="B142" s="198" t="s">
        <v>231</v>
      </c>
      <c r="C142" s="135" t="s">
        <v>232</v>
      </c>
      <c r="D142" s="200" t="s">
        <v>50</v>
      </c>
      <c r="E142" s="206">
        <v>7.0000000000000007E-2</v>
      </c>
      <c r="F142" s="207">
        <v>7.0000000000000007E-2</v>
      </c>
      <c r="G142" s="36" t="s">
        <v>19</v>
      </c>
    </row>
    <row r="143" spans="1:10" ht="16.5" x14ac:dyDescent="0.3">
      <c r="A143" s="194"/>
      <c r="B143" s="198" t="s">
        <v>233</v>
      </c>
      <c r="C143" s="135" t="s">
        <v>234</v>
      </c>
      <c r="D143" s="200" t="s">
        <v>107</v>
      </c>
      <c r="E143" s="136">
        <f>+IF(ISBLANK(E141),"  ",E141*E142)</f>
        <v>0</v>
      </c>
      <c r="F143" s="137" t="str">
        <f>+IF(ISBLANK(F141),"  ",F141*F142)</f>
        <v xml:space="preserve">  </v>
      </c>
      <c r="G143" s="36" t="s">
        <v>19</v>
      </c>
      <c r="I143" s="203"/>
    </row>
    <row r="144" spans="1:10" ht="17.25" thickBot="1" x14ac:dyDescent="0.35">
      <c r="A144" s="194"/>
      <c r="B144" s="208" t="s">
        <v>235</v>
      </c>
      <c r="C144" s="122" t="s">
        <v>236</v>
      </c>
      <c r="D144" s="123" t="s">
        <v>50</v>
      </c>
      <c r="E144" s="209">
        <f>+SUMIF(E136,"&gt;=0",E136)+SUMIF(E139,"&gt;=0",E139)+SUMIF(E140,"&gt;=0",E140)+SUMIF(E143,"&gt;=0",E143)</f>
        <v>1.4414044799999999</v>
      </c>
      <c r="F144" s="85">
        <f>+SUMIF(F136,"&gt;=0",F136)+SUMIF(F139,"&gt;=0",F139)+SUMIF(F140,"&gt;=0",F140)+SUMIF(F143,"&gt;=0",F143)</f>
        <v>0</v>
      </c>
      <c r="G144" s="36" t="s">
        <v>19</v>
      </c>
      <c r="H144" s="4"/>
      <c r="J144" s="210"/>
    </row>
    <row r="145" spans="1:8" ht="18" thickBot="1" x14ac:dyDescent="0.35">
      <c r="A145" s="1"/>
      <c r="B145" s="255" t="s">
        <v>237</v>
      </c>
      <c r="C145" s="256"/>
      <c r="D145" s="256"/>
      <c r="E145" s="256"/>
      <c r="F145" s="257"/>
      <c r="G145" s="1"/>
    </row>
    <row r="146" spans="1:8" ht="30" x14ac:dyDescent="0.3">
      <c r="A146" s="194"/>
      <c r="B146" s="211" t="s">
        <v>238</v>
      </c>
      <c r="C146" s="196" t="s">
        <v>239</v>
      </c>
      <c r="D146" s="110" t="s">
        <v>240</v>
      </c>
      <c r="E146" s="89">
        <v>0.88</v>
      </c>
      <c r="F146" s="90"/>
      <c r="G146" s="36" t="s">
        <v>19</v>
      </c>
      <c r="H146" s="4"/>
    </row>
    <row r="147" spans="1:8" ht="16.5" x14ac:dyDescent="0.3">
      <c r="A147" s="194"/>
      <c r="B147" s="212" t="s">
        <v>241</v>
      </c>
      <c r="C147" s="135" t="s">
        <v>242</v>
      </c>
      <c r="D147" s="213" t="s">
        <v>107</v>
      </c>
      <c r="E147" s="214">
        <v>1.07</v>
      </c>
      <c r="F147" s="215">
        <v>1.07</v>
      </c>
      <c r="G147" s="36" t="s">
        <v>19</v>
      </c>
    </row>
    <row r="148" spans="1:8" ht="29.25" thickBot="1" x14ac:dyDescent="0.35">
      <c r="A148" s="194"/>
      <c r="B148" s="216" t="s">
        <v>243</v>
      </c>
      <c r="C148" s="122" t="s">
        <v>244</v>
      </c>
      <c r="D148" s="123" t="s">
        <v>50</v>
      </c>
      <c r="E148" s="84">
        <f>+IF(E146&gt;0,E146*E147*E87,"x")</f>
        <v>8.1919199999999998E-2</v>
      </c>
      <c r="F148" s="85" t="str">
        <f>+IF(F146&gt;0,F146*F147*F87,"x")</f>
        <v>x</v>
      </c>
      <c r="G148" s="36" t="s">
        <v>19</v>
      </c>
      <c r="H148" s="4"/>
    </row>
    <row r="149" spans="1:8" ht="18" thickBot="1" x14ac:dyDescent="0.35">
      <c r="A149" s="1"/>
      <c r="B149" s="255" t="s">
        <v>245</v>
      </c>
      <c r="C149" s="256"/>
      <c r="D149" s="256"/>
      <c r="E149" s="256"/>
      <c r="F149" s="257"/>
      <c r="G149" s="1"/>
    </row>
    <row r="150" spans="1:8" ht="18" customHeight="1" x14ac:dyDescent="0.3">
      <c r="A150" s="194"/>
      <c r="B150" s="195" t="s">
        <v>246</v>
      </c>
      <c r="C150" s="196" t="s">
        <v>247</v>
      </c>
      <c r="D150" s="217" t="s">
        <v>50</v>
      </c>
      <c r="E150" s="218">
        <f>IF(AND(E144&lt;&gt;0,E148&gt;0),MIN(E144,E148),E144)</f>
        <v>8.1919199999999998E-2</v>
      </c>
      <c r="F150" s="219">
        <f>IF(AND(F144&lt;&gt;0,F148&gt;0),MIN(F144,F148),F144)</f>
        <v>0</v>
      </c>
      <c r="G150" s="36" t="s">
        <v>19</v>
      </c>
      <c r="H150" s="4"/>
    </row>
    <row r="151" spans="1:8" ht="17.25" thickBot="1" x14ac:dyDescent="0.35">
      <c r="A151" s="194"/>
      <c r="B151" s="208" t="s">
        <v>148</v>
      </c>
      <c r="C151" s="220" t="s">
        <v>149</v>
      </c>
      <c r="D151" s="192" t="s">
        <v>50</v>
      </c>
      <c r="E151" s="84">
        <f>+E82</f>
        <v>8.0758999999999997E-2</v>
      </c>
      <c r="F151" s="85">
        <f>+F82</f>
        <v>0</v>
      </c>
      <c r="G151" s="36" t="s">
        <v>19</v>
      </c>
      <c r="H151" s="4"/>
    </row>
    <row r="152" spans="1:8" ht="16.5" x14ac:dyDescent="0.3">
      <c r="A152" s="1"/>
      <c r="B152" s="4"/>
      <c r="C152" s="187"/>
      <c r="D152" s="187"/>
      <c r="E152" s="187"/>
      <c r="F152" s="187"/>
      <c r="G152" s="3"/>
    </row>
    <row r="153" spans="1:8" ht="16.5" x14ac:dyDescent="0.3">
      <c r="A153" s="1"/>
      <c r="B153" s="221"/>
      <c r="C153" s="187"/>
      <c r="D153" s="187"/>
      <c r="E153" s="187"/>
      <c r="F153" s="187"/>
      <c r="G153" s="3"/>
    </row>
    <row r="154" spans="1:8" ht="17.25" thickBot="1" x14ac:dyDescent="0.35">
      <c r="A154" s="1"/>
      <c r="B154" s="33" t="s">
        <v>248</v>
      </c>
      <c r="C154" s="187"/>
      <c r="D154" s="187"/>
      <c r="E154" s="187"/>
      <c r="F154" s="187"/>
      <c r="G154" s="3"/>
    </row>
    <row r="155" spans="1:8" ht="42.75" customHeight="1" thickBot="1" x14ac:dyDescent="0.35">
      <c r="A155" s="1"/>
      <c r="B155" s="264" t="s">
        <v>249</v>
      </c>
      <c r="C155" s="265"/>
      <c r="D155" s="265"/>
      <c r="E155" s="265"/>
      <c r="F155" s="266"/>
      <c r="G155" s="3"/>
    </row>
    <row r="156" spans="1:8" ht="17.25" thickBot="1" x14ac:dyDescent="0.35">
      <c r="A156" s="1"/>
      <c r="B156" s="33"/>
      <c r="C156" s="187"/>
      <c r="D156" s="187"/>
      <c r="E156" s="187"/>
      <c r="F156" s="187"/>
      <c r="G156" s="3"/>
    </row>
    <row r="157" spans="1:8" ht="15.75" customHeight="1" x14ac:dyDescent="0.3">
      <c r="A157" s="1"/>
      <c r="B157" s="267" t="s">
        <v>43</v>
      </c>
      <c r="C157" s="270" t="s">
        <v>44</v>
      </c>
      <c r="D157" s="270" t="s">
        <v>134</v>
      </c>
      <c r="E157" s="189" t="s">
        <v>32</v>
      </c>
      <c r="F157" s="44" t="s">
        <v>33</v>
      </c>
      <c r="G157" s="3"/>
    </row>
    <row r="158" spans="1:8" ht="16.5" x14ac:dyDescent="0.3">
      <c r="A158" s="1"/>
      <c r="B158" s="268"/>
      <c r="C158" s="271"/>
      <c r="D158" s="271"/>
      <c r="E158" s="57" t="s">
        <v>213</v>
      </c>
      <c r="F158" s="58" t="s">
        <v>213</v>
      </c>
      <c r="G158" s="3"/>
    </row>
    <row r="159" spans="1:8" ht="16.5" x14ac:dyDescent="0.3">
      <c r="A159" s="1"/>
      <c r="B159" s="269"/>
      <c r="C159" s="272"/>
      <c r="D159" s="272"/>
      <c r="E159" s="57" t="s">
        <v>46</v>
      </c>
      <c r="F159" s="58" t="s">
        <v>46</v>
      </c>
      <c r="G159" s="3"/>
    </row>
    <row r="160" spans="1:8" ht="17.25" thickBot="1" x14ac:dyDescent="0.35">
      <c r="A160" s="1"/>
      <c r="B160" s="190">
        <v>1</v>
      </c>
      <c r="C160" s="191">
        <v>2</v>
      </c>
      <c r="D160" s="191" t="s">
        <v>47</v>
      </c>
      <c r="E160" s="191">
        <v>3</v>
      </c>
      <c r="F160" s="192">
        <v>4</v>
      </c>
      <c r="G160" s="3"/>
    </row>
    <row r="161" spans="1:8" ht="15.75" customHeight="1" thickBot="1" x14ac:dyDescent="0.35">
      <c r="A161" s="1"/>
      <c r="B161" s="273" t="s">
        <v>250</v>
      </c>
      <c r="C161" s="274"/>
      <c r="D161" s="274"/>
      <c r="E161" s="274"/>
      <c r="F161" s="275"/>
      <c r="G161" s="3"/>
    </row>
    <row r="162" spans="1:8" ht="28.5" x14ac:dyDescent="0.3">
      <c r="A162" s="194"/>
      <c r="B162" s="195" t="s">
        <v>251</v>
      </c>
      <c r="C162" s="222" t="s">
        <v>252</v>
      </c>
      <c r="D162" s="197" t="s">
        <v>50</v>
      </c>
      <c r="E162" s="89"/>
      <c r="F162" s="90"/>
      <c r="G162" s="36" t="s">
        <v>19</v>
      </c>
    </row>
    <row r="163" spans="1:8" ht="16.5" x14ac:dyDescent="0.3">
      <c r="A163" s="194"/>
      <c r="B163" s="198" t="s">
        <v>253</v>
      </c>
      <c r="C163" s="223" t="s">
        <v>224</v>
      </c>
      <c r="D163" s="224" t="s">
        <v>107</v>
      </c>
      <c r="E163" s="225">
        <v>9.1999999999999998E-3</v>
      </c>
      <c r="F163" s="226">
        <v>9.1999999999999998E-3</v>
      </c>
      <c r="G163" s="36" t="s">
        <v>19</v>
      </c>
    </row>
    <row r="164" spans="1:8" ht="16.5" x14ac:dyDescent="0.3">
      <c r="A164" s="194"/>
      <c r="B164" s="198" t="s">
        <v>254</v>
      </c>
      <c r="C164" s="223" t="s">
        <v>226</v>
      </c>
      <c r="D164" s="224" t="s">
        <v>50</v>
      </c>
      <c r="E164" s="227" t="str">
        <f>IF(ISBLANK(E162),"  ",E162*E163)</f>
        <v xml:space="preserve">  </v>
      </c>
      <c r="F164" s="144" t="str">
        <f>IF(ISBLANK(F162),"  ",F162*F163)</f>
        <v xml:space="preserve">  </v>
      </c>
      <c r="G164" s="36" t="s">
        <v>19</v>
      </c>
    </row>
    <row r="165" spans="1:8" ht="42.75" x14ac:dyDescent="0.3">
      <c r="A165" s="194"/>
      <c r="B165" s="198" t="s">
        <v>255</v>
      </c>
      <c r="C165" s="223" t="s">
        <v>256</v>
      </c>
      <c r="D165" s="224" t="s">
        <v>50</v>
      </c>
      <c r="E165" s="91"/>
      <c r="F165" s="92"/>
      <c r="G165" s="36" t="s">
        <v>19</v>
      </c>
      <c r="H165" s="228"/>
    </row>
    <row r="166" spans="1:8" ht="29.25" thickBot="1" x14ac:dyDescent="0.35">
      <c r="A166" s="194"/>
      <c r="B166" s="208" t="s">
        <v>257</v>
      </c>
      <c r="C166" s="229" t="s">
        <v>258</v>
      </c>
      <c r="D166" s="230" t="s">
        <v>50</v>
      </c>
      <c r="E166" s="231">
        <f>+SUMIF(E164,"&gt;=0",E164)+SUMIF(E165,"&gt;=0",E165)</f>
        <v>0</v>
      </c>
      <c r="F166" s="232">
        <f>+SUMIF(F164,"&gt;=0",F164)+SUMIF(F165,"&gt;=0",F165)</f>
        <v>0</v>
      </c>
      <c r="G166" s="36" t="s">
        <v>19</v>
      </c>
    </row>
    <row r="167" spans="1:8" ht="16.5" customHeight="1" thickBot="1" x14ac:dyDescent="0.35">
      <c r="A167" s="1"/>
      <c r="B167" s="255" t="s">
        <v>259</v>
      </c>
      <c r="C167" s="256"/>
      <c r="D167" s="256"/>
      <c r="E167" s="256"/>
      <c r="F167" s="257"/>
      <c r="G167" s="233"/>
    </row>
    <row r="168" spans="1:8" ht="30" x14ac:dyDescent="0.3">
      <c r="A168" s="194"/>
      <c r="B168" s="195" t="s">
        <v>260</v>
      </c>
      <c r="C168" s="196" t="s">
        <v>261</v>
      </c>
      <c r="D168" s="197" t="s">
        <v>262</v>
      </c>
      <c r="E168" s="234">
        <v>0.88</v>
      </c>
      <c r="F168" s="235"/>
      <c r="G168" s="36" t="s">
        <v>19</v>
      </c>
    </row>
    <row r="169" spans="1:8" ht="16.5" x14ac:dyDescent="0.3">
      <c r="A169" s="194"/>
      <c r="B169" s="198" t="s">
        <v>263</v>
      </c>
      <c r="C169" s="135" t="s">
        <v>242</v>
      </c>
      <c r="D169" s="224" t="s">
        <v>107</v>
      </c>
      <c r="E169" s="236">
        <v>1.07</v>
      </c>
      <c r="F169" s="237">
        <v>1.07</v>
      </c>
      <c r="G169" s="36" t="s">
        <v>19</v>
      </c>
    </row>
    <row r="170" spans="1:8" ht="29.25" thickBot="1" x14ac:dyDescent="0.35">
      <c r="A170" s="194"/>
      <c r="B170" s="208" t="s">
        <v>264</v>
      </c>
      <c r="C170" s="122" t="s">
        <v>265</v>
      </c>
      <c r="D170" s="230" t="s">
        <v>50</v>
      </c>
      <c r="E170" s="238">
        <f>+IF(E168&gt;0,E168*E169*E87,"x")</f>
        <v>8.1919199999999998E-2</v>
      </c>
      <c r="F170" s="232" t="str">
        <f>+IF(F168&gt;0,F168*F169*F87,"x")</f>
        <v>x</v>
      </c>
      <c r="G170" s="36" t="s">
        <v>19</v>
      </c>
    </row>
    <row r="171" spans="1:8" ht="18" thickBot="1" x14ac:dyDescent="0.35">
      <c r="A171" s="1"/>
      <c r="B171" s="255" t="s">
        <v>266</v>
      </c>
      <c r="C171" s="256"/>
      <c r="D171" s="256"/>
      <c r="E171" s="256"/>
      <c r="F171" s="257"/>
      <c r="G171" s="233"/>
    </row>
    <row r="172" spans="1:8" ht="18" customHeight="1" x14ac:dyDescent="0.3">
      <c r="A172" s="194"/>
      <c r="B172" s="195" t="s">
        <v>267</v>
      </c>
      <c r="C172" s="196" t="s">
        <v>247</v>
      </c>
      <c r="D172" s="239" t="s">
        <v>50</v>
      </c>
      <c r="E172" s="240">
        <f>IF(AND(E166&lt;&gt;0,E170&gt;0),MIN(E166,E170),E166)</f>
        <v>0</v>
      </c>
      <c r="F172" s="69">
        <f>IF(AND(F166&lt;&gt;0,F170&gt;0),MIN(F166,F170),F166)</f>
        <v>0</v>
      </c>
      <c r="G172" s="36" t="s">
        <v>19</v>
      </c>
    </row>
    <row r="173" spans="1:8" ht="17.25" thickBot="1" x14ac:dyDescent="0.35">
      <c r="A173" s="194"/>
      <c r="B173" s="208" t="s">
        <v>182</v>
      </c>
      <c r="C173" s="122" t="s">
        <v>149</v>
      </c>
      <c r="D173" s="230" t="s">
        <v>50</v>
      </c>
      <c r="E173" s="209">
        <f>+E102</f>
        <v>-0.55964400000000003</v>
      </c>
      <c r="F173" s="85">
        <f>+F102</f>
        <v>0</v>
      </c>
      <c r="G173" s="36" t="s">
        <v>19</v>
      </c>
    </row>
    <row r="174" spans="1:8" ht="17.25" thickBot="1" x14ac:dyDescent="0.35">
      <c r="A174" s="1"/>
      <c r="B174" s="241"/>
      <c r="C174" s="21"/>
      <c r="D174" s="21"/>
      <c r="E174" s="21"/>
      <c r="F174" s="21"/>
      <c r="G174" s="233"/>
    </row>
    <row r="175" spans="1:8" s="243" customFormat="1" ht="15" customHeight="1" x14ac:dyDescent="0.3">
      <c r="A175" s="2"/>
      <c r="B175" s="248" t="s">
        <v>268</v>
      </c>
      <c r="C175" s="248"/>
      <c r="D175" s="258" t="s">
        <v>269</v>
      </c>
      <c r="E175" s="259"/>
      <c r="F175" s="260"/>
      <c r="G175" s="177"/>
      <c r="H175" s="242"/>
    </row>
    <row r="176" spans="1:8" s="243" customFormat="1" ht="15" customHeight="1" x14ac:dyDescent="0.3">
      <c r="A176" s="2"/>
      <c r="B176" s="248" t="s">
        <v>270</v>
      </c>
      <c r="C176" s="248"/>
      <c r="D176" s="261">
        <v>733642573</v>
      </c>
      <c r="E176" s="262"/>
      <c r="F176" s="263"/>
      <c r="G176" s="244"/>
      <c r="H176" s="242"/>
    </row>
    <row r="177" spans="1:8" s="243" customFormat="1" ht="15" customHeight="1" x14ac:dyDescent="0.3">
      <c r="A177" s="2"/>
      <c r="B177" s="248" t="s">
        <v>271</v>
      </c>
      <c r="C177" s="248"/>
      <c r="D177" s="249" t="s">
        <v>272</v>
      </c>
      <c r="E177" s="250"/>
      <c r="F177" s="251"/>
      <c r="G177" s="244"/>
      <c r="H177" s="242"/>
    </row>
    <row r="178" spans="1:8" s="243" customFormat="1" ht="15" customHeight="1" thickBot="1" x14ac:dyDescent="0.35">
      <c r="A178" s="2"/>
      <c r="B178" s="248" t="s">
        <v>273</v>
      </c>
      <c r="C178" s="248"/>
      <c r="D178" s="252">
        <v>46009</v>
      </c>
      <c r="E178" s="253"/>
      <c r="F178" s="254"/>
      <c r="G178" s="244"/>
      <c r="H178" s="242"/>
    </row>
    <row r="179" spans="1:8" ht="15" customHeight="1" x14ac:dyDescent="0.3">
      <c r="A179" s="1"/>
      <c r="B179" s="2"/>
      <c r="C179" s="1"/>
      <c r="D179" s="1"/>
      <c r="E179" s="1"/>
      <c r="F179" s="1"/>
      <c r="G179" s="3"/>
    </row>
    <row r="180" spans="1:8" ht="15" hidden="1" customHeight="1" x14ac:dyDescent="0.3">
      <c r="B180" s="245"/>
    </row>
    <row r="181" spans="1:8" ht="15" hidden="1" customHeight="1" x14ac:dyDescent="0.3">
      <c r="H181" s="247"/>
    </row>
    <row r="182" spans="1:8" ht="15" hidden="1" customHeight="1" x14ac:dyDescent="0.3">
      <c r="H182" s="247"/>
    </row>
    <row r="183" spans="1:8" ht="15" hidden="1" customHeight="1" x14ac:dyDescent="0.3">
      <c r="H183" s="247"/>
    </row>
    <row r="184" spans="1:8" ht="16.5" x14ac:dyDescent="0.3"/>
    <row r="185" spans="1:8" ht="16.5" x14ac:dyDescent="0.3"/>
    <row r="186" spans="1:8" ht="16.5" x14ac:dyDescent="0.3"/>
    <row r="187" spans="1:8" ht="16.5" x14ac:dyDescent="0.3"/>
    <row r="188" spans="1:8" ht="16.5" x14ac:dyDescent="0.3"/>
    <row r="189" spans="1:8" ht="16.5" x14ac:dyDescent="0.3"/>
    <row r="190" spans="1:8" ht="16.5" x14ac:dyDescent="0.3"/>
    <row r="191" spans="1:8" ht="16.5" x14ac:dyDescent="0.3"/>
    <row r="192" spans="1:8" ht="16.5" x14ac:dyDescent="0.3"/>
    <row r="193" ht="16.5" x14ac:dyDescent="0.3"/>
    <row r="194" ht="16.5" x14ac:dyDescent="0.3"/>
    <row r="195" ht="16.5" x14ac:dyDescent="0.3"/>
    <row r="196" hidden="1" x14ac:dyDescent="0.3"/>
    <row r="197" hidden="1" x14ac:dyDescent="0.3"/>
    <row r="198" hidden="1" x14ac:dyDescent="0.3"/>
    <row r="199" hidden="1" x14ac:dyDescent="0.3"/>
  </sheetData>
  <mergeCells count="58">
    <mergeCell ref="B177:C177"/>
    <mergeCell ref="D177:F177"/>
    <mergeCell ref="B178:C178"/>
    <mergeCell ref="D178:F178"/>
    <mergeCell ref="B167:F167"/>
    <mergeCell ref="B171:F171"/>
    <mergeCell ref="B175:C175"/>
    <mergeCell ref="D175:F175"/>
    <mergeCell ref="B176:C176"/>
    <mergeCell ref="D176:F176"/>
    <mergeCell ref="B149:F149"/>
    <mergeCell ref="B155:F155"/>
    <mergeCell ref="B157:B159"/>
    <mergeCell ref="C157:C159"/>
    <mergeCell ref="D157:D159"/>
    <mergeCell ref="B161:F161"/>
    <mergeCell ref="B127:F127"/>
    <mergeCell ref="B129:B131"/>
    <mergeCell ref="C129:C131"/>
    <mergeCell ref="D129:D131"/>
    <mergeCell ref="B133:F133"/>
    <mergeCell ref="B145:F145"/>
    <mergeCell ref="B112:F112"/>
    <mergeCell ref="B113:B114"/>
    <mergeCell ref="C113:C114"/>
    <mergeCell ref="D113:D114"/>
    <mergeCell ref="G113:G115"/>
    <mergeCell ref="C123:D123"/>
    <mergeCell ref="G74:G76"/>
    <mergeCell ref="B93:F93"/>
    <mergeCell ref="B94:B95"/>
    <mergeCell ref="C94:C95"/>
    <mergeCell ref="D94:D95"/>
    <mergeCell ref="B110:F110"/>
    <mergeCell ref="B23:B25"/>
    <mergeCell ref="C23:C25"/>
    <mergeCell ref="D23:D25"/>
    <mergeCell ref="B73:F73"/>
    <mergeCell ref="B74:B75"/>
    <mergeCell ref="C74:C75"/>
    <mergeCell ref="D74:D75"/>
    <mergeCell ref="D13:F13"/>
    <mergeCell ref="D14:F14"/>
    <mergeCell ref="C18:D18"/>
    <mergeCell ref="C19:D19"/>
    <mergeCell ref="C20:D20"/>
    <mergeCell ref="B22:F22"/>
    <mergeCell ref="B9:B10"/>
    <mergeCell ref="D9:F9"/>
    <mergeCell ref="D10:F10"/>
    <mergeCell ref="B11:B12"/>
    <mergeCell ref="D11:F11"/>
    <mergeCell ref="D12:F12"/>
    <mergeCell ref="B2:F2"/>
    <mergeCell ref="D3:E3"/>
    <mergeCell ref="B7:B8"/>
    <mergeCell ref="D7:F7"/>
    <mergeCell ref="D8:F8"/>
  </mergeCells>
  <conditionalFormatting sqref="B110:F110">
    <cfRule type="notContainsText" dxfId="293" priority="8" operator="notContains" text="Vyplňte, prosím, v listu Identifikace, zda uplatňujete dvousložkovou formu ceny.">
      <formula>ISERROR(SEARCH("Vyplňte, prosím, v listu Identifikace, zda uplatňujete dvousložkovou formu ceny.",B110))</formula>
    </cfRule>
  </conditionalFormatting>
  <conditionalFormatting sqref="E27">
    <cfRule type="expression" dxfId="292" priority="43">
      <formula>+AND(ISBLANK($E$28:$E$31))</formula>
    </cfRule>
  </conditionalFormatting>
  <conditionalFormatting sqref="E32">
    <cfRule type="expression" dxfId="291" priority="42">
      <formula>+AND(ISBLANK($E$33:$E$34))</formula>
    </cfRule>
  </conditionalFormatting>
  <conditionalFormatting sqref="E35">
    <cfRule type="expression" dxfId="290" priority="41">
      <formula>+AND(ISBLANK($E$36:$E$37))</formula>
    </cfRule>
  </conditionalFormatting>
  <conditionalFormatting sqref="E38">
    <cfRule type="expression" dxfId="289" priority="40">
      <formula>+OR(ISNUMBER($E$39),ISNUMBER($E$40),ISNUMBER($E$41),$E$42&lt;&gt;0)</formula>
    </cfRule>
  </conditionalFormatting>
  <conditionalFormatting sqref="E42">
    <cfRule type="expression" dxfId="288" priority="7">
      <formula>+ISBLANK($E$97)</formula>
    </cfRule>
  </conditionalFormatting>
  <conditionalFormatting sqref="E43">
    <cfRule type="expression" dxfId="287" priority="39">
      <formula>+AND(ISBLANK($E$44:$E$46))</formula>
    </cfRule>
  </conditionalFormatting>
  <conditionalFormatting sqref="E52">
    <cfRule type="expression" dxfId="286" priority="29">
      <formula>+OR($E$27&lt;&gt;0,$E$32&lt;&gt;0,$E$35&lt;&gt;0,$E$38&lt;&gt;0,$E$43&lt;&gt;0,$E$47&lt;&gt;0,$E$48&lt;&gt;0,$E$49&lt;&gt;0,$E$50&lt;&gt;0)</formula>
    </cfRule>
  </conditionalFormatting>
  <conditionalFormatting sqref="E78">
    <cfRule type="expression" dxfId="285" priority="33">
      <formula>+AND(ISBLANK($E$79:$E$80))</formula>
    </cfRule>
  </conditionalFormatting>
  <conditionalFormatting sqref="E81">
    <cfRule type="expression" dxfId="284" priority="24">
      <formula>+AND(ISBLANK($E$28:$E$31),ISBLANK($E$33:$E$34),ISBLANK($E$36:$E$37),ISBLANK($E$39:$E$41),ISBLANK($E$44:$E$50),ISBLANK($E$79:$E$80))</formula>
    </cfRule>
  </conditionalFormatting>
  <conditionalFormatting sqref="E84">
    <cfRule type="expression" dxfId="283" priority="27">
      <formula>+AND(ISBLANK($E$39:$E$40),ISBLANK($E$19))</formula>
    </cfRule>
  </conditionalFormatting>
  <conditionalFormatting sqref="E85">
    <cfRule type="expression" dxfId="282" priority="26">
      <formula>+AND(ISBLANK($E$82),$E$84&gt;=0)</formula>
    </cfRule>
  </conditionalFormatting>
  <conditionalFormatting sqref="E102">
    <cfRule type="expression" dxfId="281" priority="30">
      <formula>+AND(ISBLANK($E$97:$E$101))</formula>
    </cfRule>
  </conditionalFormatting>
  <conditionalFormatting sqref="E104">
    <cfRule type="expression" dxfId="280" priority="21">
      <formula>+AND(ISBLANK($E$97:$E$101))</formula>
    </cfRule>
  </conditionalFormatting>
  <conditionalFormatting sqref="E117">
    <cfRule type="expression" dxfId="279" priority="2">
      <formula>+ISBLANK($E$116)</formula>
    </cfRule>
  </conditionalFormatting>
  <conditionalFormatting sqref="E118">
    <cfRule type="expression" dxfId="278" priority="4">
      <formula>+AND($E$116&gt;0,$E$86&gt;0)</formula>
    </cfRule>
  </conditionalFormatting>
  <conditionalFormatting sqref="E144">
    <cfRule type="expression" dxfId="277" priority="19">
      <formula>+AND(ISBLANK($E$134),ISBLANK($E$137),ISBLANK($E$140:$E$141))</formula>
    </cfRule>
  </conditionalFormatting>
  <conditionalFormatting sqref="E148">
    <cfRule type="expression" dxfId="276" priority="48">
      <formula>+ISBLANK($E$146)</formula>
    </cfRule>
  </conditionalFormatting>
  <conditionalFormatting sqref="E150">
    <cfRule type="expression" dxfId="275" priority="12">
      <formula>+AND(ISBLANK($E$134),ISBLANK($E$137),ISBLANK($E$140:$E$141),ISBLANK($E$146))</formula>
    </cfRule>
  </conditionalFormatting>
  <conditionalFormatting sqref="E151">
    <cfRule type="expression" dxfId="274" priority="10">
      <formula>+ISBLANK($E$82)</formula>
    </cfRule>
  </conditionalFormatting>
  <conditionalFormatting sqref="E166">
    <cfRule type="expression" dxfId="273" priority="17">
      <formula>+AND(ISBLANK($E$162),ISBLANK($E$165))</formula>
    </cfRule>
  </conditionalFormatting>
  <conditionalFormatting sqref="E170">
    <cfRule type="expression" dxfId="272" priority="46">
      <formula>+ISBLANK($E$168)</formula>
    </cfRule>
  </conditionalFormatting>
  <conditionalFormatting sqref="E172">
    <cfRule type="expression" dxfId="271" priority="14">
      <formula>+AND(ISBLANK($E$162),ISBLANK($E$165),ISBLANK($E$168))</formula>
    </cfRule>
  </conditionalFormatting>
  <conditionalFormatting sqref="E173">
    <cfRule type="expression" dxfId="270" priority="44">
      <formula>+AND(ISBLANK($E$97),ISBLANK($E$98),ISBLANK($E$99),ISBLANK($E$100),ISBLANK($E$101))</formula>
    </cfRule>
  </conditionalFormatting>
  <conditionalFormatting sqref="E86:F87">
    <cfRule type="cellIs" dxfId="269" priority="5" operator="equal">
      <formula>0</formula>
    </cfRule>
  </conditionalFormatting>
  <conditionalFormatting sqref="F27">
    <cfRule type="expression" dxfId="268" priority="38">
      <formula>+AND(ISBLANK($F$28:$F$31))</formula>
    </cfRule>
  </conditionalFormatting>
  <conditionalFormatting sqref="F32">
    <cfRule type="expression" dxfId="267" priority="37">
      <formula>+AND(ISBLANK($F$33:$F$34))</formula>
    </cfRule>
  </conditionalFormatting>
  <conditionalFormatting sqref="F35">
    <cfRule type="expression" dxfId="266" priority="36">
      <formula>+AND(ISBLANK($F$36:$F$37))</formula>
    </cfRule>
  </conditionalFormatting>
  <conditionalFormatting sqref="F38">
    <cfRule type="expression" dxfId="265" priority="35">
      <formula>+OR(ISNUMBER($F$39),ISNUMBER($F$40),ISNUMBER($F$41),$F$42&lt;&gt;0)</formula>
    </cfRule>
  </conditionalFormatting>
  <conditionalFormatting sqref="F42">
    <cfRule type="expression" dxfId="264" priority="6">
      <formula>+ISBLANK($F$97)</formula>
    </cfRule>
  </conditionalFormatting>
  <conditionalFormatting sqref="F43">
    <cfRule type="expression" dxfId="263" priority="34">
      <formula>+AND(ISBLANK($F$44:$F$46))</formula>
    </cfRule>
  </conditionalFormatting>
  <conditionalFormatting sqref="F52">
    <cfRule type="expression" dxfId="262" priority="28">
      <formula>+OR($F$27&lt;&gt;0,$F$32&lt;&gt;0,$F$35&lt;&gt;0,$F$38&lt;&gt;0,$F$43&lt;&gt;0,$F$47&lt;&gt;0,$F$48&lt;&gt;0,$F$49&lt;&gt;0,$F$50&lt;&gt;0)</formula>
    </cfRule>
  </conditionalFormatting>
  <conditionalFormatting sqref="F78">
    <cfRule type="expression" dxfId="261" priority="32">
      <formula>+AND(ISBLANK($F$79:$F$80))</formula>
    </cfRule>
  </conditionalFormatting>
  <conditionalFormatting sqref="F81">
    <cfRule type="expression" dxfId="260" priority="23">
      <formula>+AND(ISBLANK($F$28:$F$31),ISBLANK($F$33:$F$34),ISBLANK($F$36:$F$37),ISBLANK($F$39:$F$41),ISBLANK($F$44:$F$50),ISBLANK($F$79:$F$80))</formula>
    </cfRule>
  </conditionalFormatting>
  <conditionalFormatting sqref="F84">
    <cfRule type="expression" dxfId="259" priority="25">
      <formula>+AND(ISBLANK($F$39:$F$40),ISBLANK($F$19))</formula>
    </cfRule>
  </conditionalFormatting>
  <conditionalFormatting sqref="F85">
    <cfRule type="expression" dxfId="258" priority="22">
      <formula>+AND(ISBLANK($F$82),$F$84&gt;=0)</formula>
    </cfRule>
  </conditionalFormatting>
  <conditionalFormatting sqref="F102">
    <cfRule type="expression" dxfId="257" priority="31">
      <formula>+AND(ISBLANK($F$97:$F$101))</formula>
    </cfRule>
  </conditionalFormatting>
  <conditionalFormatting sqref="F104">
    <cfRule type="expression" dxfId="256" priority="20">
      <formula>+AND(ISBLANK($F$97:$F$101))</formula>
    </cfRule>
  </conditionalFormatting>
  <conditionalFormatting sqref="F117">
    <cfRule type="expression" dxfId="255" priority="1">
      <formula>+ISBLANK($F$116)</formula>
    </cfRule>
  </conditionalFormatting>
  <conditionalFormatting sqref="F118">
    <cfRule type="expression" dxfId="254" priority="3">
      <formula>+AND($F$116&gt;0,$F$86&gt;0)</formula>
    </cfRule>
  </conditionalFormatting>
  <conditionalFormatting sqref="F144">
    <cfRule type="expression" dxfId="253" priority="18">
      <formula>+AND(ISBLANK($F$134),ISBLANK($F$137),ISBLANK($F$140:$F$141))</formula>
    </cfRule>
  </conditionalFormatting>
  <conditionalFormatting sqref="F148">
    <cfRule type="expression" dxfId="252" priority="47">
      <formula>+ISBLANK($F$146)</formula>
    </cfRule>
  </conditionalFormatting>
  <conditionalFormatting sqref="F150">
    <cfRule type="expression" dxfId="251" priority="11">
      <formula>+AND(ISBLANK($F$134),ISBLANK($F$137),ISBLANK($F$140:$F$141),ISBLANK($F$146))</formula>
    </cfRule>
  </conditionalFormatting>
  <conditionalFormatting sqref="F151">
    <cfRule type="expression" dxfId="250" priority="9">
      <formula>+ISBLANK($F$82)</formula>
    </cfRule>
  </conditionalFormatting>
  <conditionalFormatting sqref="F166">
    <cfRule type="expression" dxfId="249" priority="16">
      <formula>+AND(ISBLANK($F$162),ISBLANK($F$165))</formula>
    </cfRule>
  </conditionalFormatting>
  <conditionalFormatting sqref="F170">
    <cfRule type="expression" dxfId="248" priority="45">
      <formula>+ISBLANK($F$168)</formula>
    </cfRule>
  </conditionalFormatting>
  <conditionalFormatting sqref="F172">
    <cfRule type="expression" dxfId="247" priority="13">
      <formula>+AND(ISBLANK($F$162),ISBLANK($F$165),ISBLANK($F$168))</formula>
    </cfRule>
  </conditionalFormatting>
  <conditionalFormatting sqref="F173">
    <cfRule type="expression" dxfId="246" priority="15">
      <formula>+AND(ISBLANK($F$97),ISBLANK($F$98),ISBLANK($F$99),ISBLANK($F$100),ISBLANK($F$101))</formula>
    </cfRule>
  </conditionalFormatting>
  <conditionalFormatting sqref="G5">
    <cfRule type="containsText" dxfId="245" priority="49" operator="containsText" text="Vyplňte, prosím, nejprve záložku Identifikace">
      <formula>NOT(ISERROR(SEARCH("Vyplňte, prosím, nejprve záložku Identifikace",G5)))</formula>
    </cfRule>
  </conditionalFormatting>
  <dataValidations count="6">
    <dataValidation allowBlank="1" showInputMessage="1" showErrorMessage="1" errorTitle="Hodnota z  Tab. č. 3" error="Tato hodnota se načítá z řádku č. 4.4 &quot;Pachtovné/nájemné infrastrukturního majektu&quot; v Tabulce č. 3. " promptTitle="Hodnota z ř. 4.4 v Tab. č. 3" prompt="Hodnota v tomto řádku se načte z řádku č. 4. 4 v Tabulce č. 3 níže." sqref="E42:F42" xr:uid="{6E14A05E-9EA8-487D-A2C5-4D5AD30D04EC}"/>
    <dataValidation type="decimal" operator="lessThanOrEqual" allowBlank="1" showInputMessage="1" showErrorMessage="1" errorTitle="Chybná hodnota" error="V tomto řádku může hodnota menší nebo rovna nule._x000a_Prosím opravte. _x000a_" sqref="E79 E48:F48" xr:uid="{5741D371-E8F4-443C-AF4B-D9BBFF81C150}">
      <formula1>0</formula1>
    </dataValidation>
    <dataValidation type="decimal" operator="lessThanOrEqual" allowBlank="1" showInputMessage="1" showErrorMessage="1" errorTitle="Chybná hodnota" error="V tomto řádku může hodnota menší nebo rovna nule._x000a_Prosím opravte." sqref="F79" xr:uid="{AC39B776-9503-433F-BA03-64E53CBB9020}">
      <formula1>0</formula1>
    </dataValidation>
    <dataValidation type="list" allowBlank="1" showInputMessage="1" showErrorMessage="1" sqref="D13:F13" xr:uid="{84259101-694A-41B5-B23B-63841F4A25F2}">
      <formula1>"Prosím vyberte., Formulář A,Formulář B, Formulář C, Formulář D, Formulář E, Formulář F, Formulář G"</formula1>
    </dataValidation>
    <dataValidation allowBlank="1" showInputMessage="1" showErrorMessage="1" promptTitle="Hodnota musí být minimálně 0" prompt="Hodnota na tomto řádku musí být minimálně 0._x000a_Je vypočtena vzorcem: _x000a_ř. VII.1 - ř. 4.1 - ř. 4.2._x000a_" sqref="F84" xr:uid="{B1C3EF22-F98D-4458-9F23-1D3E2F06AFE7}"/>
    <dataValidation allowBlank="1" showInputMessage="1" showErrorMessage="1" promptTitle="Hodnota musí být minimálně 0" prompt="Hodnota na tomto řádku musí být minimálně 0._x000a_Je vypočtena vzorcem: _x000a_ř. VII.1 - ř. 4.1 - ř. 4.2 _x000a__x000a_a zároveň platí: ř.16 ≤ ř.14. _x000a_" sqref="E84" xr:uid="{BAA43973-6CE2-47A5-AE13-0D5C47A0AB1C}"/>
  </dataValidations>
  <hyperlinks>
    <hyperlink ref="G27" location="Vysvětlivky!B21:E21" display="více zde" xr:uid="{F1D1EDE5-0EF2-45D6-82C3-6CD215A9E9C2}"/>
    <hyperlink ref="G28" location="Vysvětlivky!B22:E22" display="více zde" xr:uid="{B9B27FC8-029F-42AC-9D3A-84FC233E3C26}"/>
    <hyperlink ref="G29" location="Vysvětlivky!B23:E23" display="více zde" xr:uid="{23699800-694D-4F20-9BE3-43E5908970EA}"/>
    <hyperlink ref="G30" location="Vysvětlivky!B24:E24" display="více zde" xr:uid="{479AA0B3-D834-4125-8E06-E85489CA35C9}"/>
    <hyperlink ref="G31" location="Vysvětlivky!B25:E25" display="více zde" xr:uid="{57C1F3E8-23E4-4D5C-9E7C-FD05C7F50F7F}"/>
    <hyperlink ref="G32" location="Vysvětlivky!B26:E26" display="více zde" xr:uid="{8F48F587-A363-4676-AB38-F8D05F781ACC}"/>
    <hyperlink ref="G33" location="Vysvětlivky!B27:E27" display="více zde" xr:uid="{F9239FC0-0C02-4ACE-8485-8A55CCE84C28}"/>
    <hyperlink ref="G34" location="Vysvětlivky!B28:E28" display="více zde" xr:uid="{7A0426DB-7FE2-48BC-BCB6-93D8F3262A6A}"/>
    <hyperlink ref="G35:G42" location="Vysvětlivky!B36:E36" display="více zde" xr:uid="{8C6C21AE-8057-40E5-8F8E-AA90CAA62CD2}"/>
    <hyperlink ref="G35" location="Vysvětlivky!B29:E29" display="více zde" xr:uid="{EA96F425-4CAB-46A8-A8E3-363F01023E66}"/>
    <hyperlink ref="G36" location="Vysvětlivky!B30:E30" display="více zde" xr:uid="{C678735A-D5D7-41AE-8662-B03A8944909D}"/>
    <hyperlink ref="G37" location="Vysvětlivky!B31:E31" display="více zde" xr:uid="{BEE9CEED-7F1D-4AB4-AEEE-522FC970EF06}"/>
    <hyperlink ref="G38" location="Vysvětlivky!B32:E32" display="více zde" xr:uid="{98677C9C-2358-4768-8A11-B6915835E138}"/>
    <hyperlink ref="G39" location="Vysvětlivky!B33:E33" display="více zde" xr:uid="{52EDA7F0-C91E-4E9D-AF27-BE28E48DAE9B}"/>
    <hyperlink ref="G40" location="Vysvětlivky!B34:E34" display="více zde" xr:uid="{1302B909-4CD9-47EA-9EFF-063EDD9BE351}"/>
    <hyperlink ref="G41" location="Vysvětlivky!B35:E35" display="více zde" xr:uid="{5A112F39-ECCF-4E6B-96A0-30C03B2E2949}"/>
    <hyperlink ref="G42" location="Vysvětlivky!B36:E36" display="více zde" xr:uid="{07C90BC0-62DC-4943-949D-FFA65570B7BB}"/>
    <hyperlink ref="G43:G47" location="Vysvětlivky!B36:E36" display="více zde" xr:uid="{C80BA985-B5BA-4CDA-8663-4B330018C7D6}"/>
    <hyperlink ref="G43" location="Vysvětlivky!B37:E37" display="více zde" xr:uid="{3351512C-BCA7-4DD0-8EA3-157138D13140}"/>
    <hyperlink ref="G44" location="Vysvětlivky!B38:E38" display="více zde" xr:uid="{1D5CC56A-CE17-472F-BDC2-53FB4E3BE475}"/>
    <hyperlink ref="G45" location="Vysvětlivky!B39:E39" display="více zde" xr:uid="{CD41ACE6-3F3C-4CAD-9C49-1702E71B61C1}"/>
    <hyperlink ref="G46" location="Vysvětlivky!B40:E40" display="více zde" xr:uid="{C18A3549-A1FF-4776-9D97-D695A200214C}"/>
    <hyperlink ref="G47" location="Vysvětlivky!B41:E41" display="více zde" xr:uid="{97415DCC-827D-4E78-9253-2F479F8D0582}"/>
    <hyperlink ref="G57" location="Vysvětlivky!B50:E50" display="více zde" xr:uid="{907BBE02-E6BA-43D8-AC80-ED1A8A20E25C}"/>
    <hyperlink ref="G58" location="Vysvětlivky!B51:E51" display="více zde" xr:uid="{3E68CB28-CF5C-4797-9934-1E06D695DE51}"/>
    <hyperlink ref="G59" location="Vysvětlivky!B52:E52" display="více zde" xr:uid="{B8027699-F94D-42F0-B9D8-8DCE55EE7115}"/>
    <hyperlink ref="G48:G52" location="Vysvětlivky!B36:E36" display="více zde" xr:uid="{0D108C2A-14BB-4F2A-8D12-589CD6733694}"/>
    <hyperlink ref="G48" location="Vysvětlivky!B42:E42" display="více zde" xr:uid="{0891D604-9A1A-49E3-8D24-AE866459160C}"/>
    <hyperlink ref="G49" location="Vysvětlivky!B43:E43" display="více zde" xr:uid="{4B54A065-073B-4E92-8392-B90E3AD91292}"/>
    <hyperlink ref="G50" location="Vysvětlivky!B44:E44" display="více zde" xr:uid="{12CF3BFF-DE4A-4F90-8789-5695224D601C}"/>
    <hyperlink ref="G51" location="Vysvětlivky!B45:E45" display="více zde" xr:uid="{FEFF2A5C-B5CB-4B28-A01D-21A5F3B06DCD}"/>
    <hyperlink ref="G52" location="Vysvětlivky!B46:E46" display="více zde" xr:uid="{2DB097BB-F9A8-436D-85F2-363B80ED0BDA}"/>
    <hyperlink ref="G54" location="Vysvětlivky!B47:E47" display="více zde" xr:uid="{87078B0B-F4D5-4041-B0DB-0D56E55F2B77}"/>
    <hyperlink ref="G55:G56" location="Vysvětlivky!B47:E47" display="více zde" xr:uid="{15D7185A-022D-48E7-A809-A53FA07041C5}"/>
    <hyperlink ref="G55" location="Vysvětlivky!B48:E48" display="více zde" xr:uid="{96FA54F6-CFDF-4CA5-90D1-DDA80B601ABA}"/>
    <hyperlink ref="G56" location="Vysvětlivky!B49:E49" display="více zde" xr:uid="{C966B1C2-85D7-48B5-B405-B521BCB41379}"/>
    <hyperlink ref="G60:G62" location="Vysvětlivky!B52:E52" display="více zde" xr:uid="{A26DB659-6BDC-4187-8131-83EEDD1B072F}"/>
    <hyperlink ref="G60" location="Vysvětlivky!B53:E53" display="více zde" xr:uid="{8EB83721-4116-41B9-A053-F362F7204188}"/>
    <hyperlink ref="G61" location="Vysvětlivky!B54:E54" display="více zde" xr:uid="{84083BB7-1967-49C5-A8A5-55EF93930958}"/>
    <hyperlink ref="G62" location="Vysvětlivky!B55:E55" display="více zde" xr:uid="{B35F0ABB-EBD9-4ABD-8D9C-EDDEF95B19EF}"/>
    <hyperlink ref="G77" location="Vysvětlivky!B62:E62" display="více zde" xr:uid="{E8DB35A0-E583-4B5A-82A0-E04B68CEF120}"/>
    <hyperlink ref="G78" location="Vysvětlivky!B63:E63" display="více zde" xr:uid="{128E3D02-9E04-4E8E-B8B4-9904F60CA16C}"/>
    <hyperlink ref="G79" location="Vysvětlivky!B64:E64" display="více zde" xr:uid="{B676AC19-DFBD-4E9D-BE3B-FA502F6F4790}"/>
    <hyperlink ref="G80" location="Vysvětlivky!B65:E65" display="více zde" xr:uid="{50B6280A-B071-407F-9031-041E1B151E83}"/>
    <hyperlink ref="G81" location="Vysvětlivky!B66:E66" display="více zde" xr:uid="{61F7E07B-9573-4710-A454-8D1213695195}"/>
    <hyperlink ref="G82" location="Vysvětlivky!B67:E67" display="více zde" xr:uid="{E35D823F-DBBB-4676-975C-A1DBE43D134A}"/>
    <hyperlink ref="G83" location="Vysvětlivky!B68:E68" display="více zde" xr:uid="{5CBAD133-52FE-4BF8-AF5F-F6F381600661}"/>
    <hyperlink ref="G84" location="Vysvětlivky!B69:E69" display="více zde" xr:uid="{3957BD9A-FF1D-4DA4-BAE5-6B2174EC470B}"/>
    <hyperlink ref="G85" location="Vysvětlivky!B70:E70" display="více zde" xr:uid="{A30C80A6-240A-452F-B7A8-DAEC25C361A7}"/>
    <hyperlink ref="G86:G89" location="Vysvětlivky!B70:E70" display="více zde" xr:uid="{C291DCFB-D30B-4C60-9769-9922E7EBD309}"/>
    <hyperlink ref="G86" location="Vysvětlivky!B71:E71" display="více zde" xr:uid="{26D31B8A-AE79-4E6A-BB98-385473C6AD36}"/>
    <hyperlink ref="G87" location="Vysvětlivky!B72:E72" display="více zde" xr:uid="{10B04B94-7345-448C-887D-A0FD52AAB08F}"/>
    <hyperlink ref="G88" location="Vysvětlivky!B73:E73" display="více zde" xr:uid="{0360CEA2-E49F-4A1E-A845-643F3D11781C}"/>
    <hyperlink ref="G89" location="Vysvětlivky!B74:E74" display="více zde" xr:uid="{1A978D48-A42C-4E7A-A7FC-C9F8431CB40C}"/>
    <hyperlink ref="G104:G105" location="Vysvětlivky!B90:E90" display="více zde" xr:uid="{BB977B42-348F-49E1-8B09-04E3C023FF65}"/>
    <hyperlink ref="G105" location="Vysvětlivky!B92:E92" display="více zde" xr:uid="{544F59C3-F7B1-4A22-B54C-AD3C73A1104E}"/>
    <hyperlink ref="G116" location="Vysvětlivky!B98:E98" display="více zde" xr:uid="{4BB2ADE0-6B4D-4E74-860C-4E3C9C3157CD}"/>
    <hyperlink ref="G117" location="Vysvětlivky!B99:E99" display="více zde" xr:uid="{2EF15BB8-F593-437F-AEF5-AE8BF906717A}"/>
    <hyperlink ref="G118" location="Vysvětlivky!B100:E100" display="více zde" xr:uid="{105D4C23-FCF8-4323-9AEF-B2BDA92F20FA}"/>
    <hyperlink ref="G119:G122" location="Vysvětlivky!B100:E100" display="více zde" xr:uid="{93BF0EFD-E15E-42FD-B9D9-AAE9990F07F7}"/>
    <hyperlink ref="G119" location="Vysvětlivky!B101:E101" display="více zde" xr:uid="{2ACE5047-5AEC-4C78-99CA-3150107A5ACB}"/>
    <hyperlink ref="G120" location="Vysvětlivky!B102:E102" display="více zde" xr:uid="{CCB5AE96-20D8-49B7-B97D-07D1F151DB63}"/>
    <hyperlink ref="G121" location="Vysvětlivky!B103:E103" display="více zde" xr:uid="{CD3FBDAB-B415-4160-93EA-582B3A7440C0}"/>
    <hyperlink ref="G122" location="Vysvětlivky!B104:E104" display="více zde" xr:uid="{B3AE165B-0307-4895-9F66-A185464ACF9E}"/>
    <hyperlink ref="G134" location="Vysvětlivky!B109:E109" display="více zde" xr:uid="{2F1D8284-D409-4F0F-9670-36914796D8D5}"/>
    <hyperlink ref="G135" location="Vysvětlivky!B110:E110" display="více zde" xr:uid="{3D3D740D-D745-4FF6-8FEE-A7475D4FD9A4}"/>
    <hyperlink ref="G136:G143" location="Vysvětlivky!B110:E110" display="více zde" xr:uid="{66CE34E8-700B-426F-8856-664149444A22}"/>
    <hyperlink ref="G136" location="Vysvětlivky!B111:E111" display="více zde" xr:uid="{A668797F-C15C-47F5-BBC4-CD64C4684489}"/>
    <hyperlink ref="G137" location="Vysvětlivky!B112:E112" display="více zde" xr:uid="{DE7B3DAF-B01A-4EAE-92AD-531812397857}"/>
    <hyperlink ref="G138" location="Vysvětlivky!B113:E113" display="více zde" xr:uid="{9BA42A29-4521-40C8-B554-B5A0E0EE3A32}"/>
    <hyperlink ref="G139" location="Vysvětlivky!B114:E114" display="více zde" xr:uid="{A923AB8F-946A-4563-B1C5-C93B7F95B799}"/>
    <hyperlink ref="G140" location="Vysvětlivky!B115:E115" display="více zde" xr:uid="{D709EEEA-60DF-48A5-B9B0-A3176AFED720}"/>
    <hyperlink ref="G141" location="Vysvětlivky!B116:E116" display="více zde" xr:uid="{1D491725-35CD-450C-8FF3-E847BAD5318F}"/>
    <hyperlink ref="G142" location="Vysvětlivky!B117:E117" display="více zde" xr:uid="{540B5272-E8B3-43A7-A613-62C0D2B3CA43}"/>
    <hyperlink ref="G143" location="Vysvětlivky!B118:E118" display="více zde" xr:uid="{22C0AACA-BDA0-4A4E-99DD-E56997CEFADD}"/>
    <hyperlink ref="G146:G147" location="Vysvětlivky!B119:E119" display="více zde" xr:uid="{BD3913F5-2B99-42E2-AE65-825B4D69ECFE}"/>
    <hyperlink ref="G146" location="Vysvětlivky!B120:E120" display="více zde" xr:uid="{15B9D9C0-249C-4F1F-B8DA-34141E068645}"/>
    <hyperlink ref="G147" location="Vysvětlivky!B121:E121" display="více zde" xr:uid="{2B1C6D28-5A7A-489A-9074-17DF4D356A99}"/>
    <hyperlink ref="G150" location="Vysvětlivky!B123:E123" display="více zde" xr:uid="{C1375452-7DDD-4C38-A798-CC2CFFB29B1E}"/>
    <hyperlink ref="G162:G165" location="Vysvětlivky!B127:E127" display="více zde" xr:uid="{2A6D4338-4BA4-49F6-B18F-50A0541960FD}"/>
    <hyperlink ref="G162" location="Vysvětlivky!B128:E128" display="více zde" xr:uid="{DE700475-16EE-4AE2-832F-180ABF80F5E1}"/>
    <hyperlink ref="G163" location="Vysvětlivky!B129:E129" display="více zde" xr:uid="{D6ED83E7-8B5A-42AA-B129-5AB9C718D012}"/>
    <hyperlink ref="G164" location="Vysvětlivky!B130:E130" display="více zde" xr:uid="{2C547BD6-0E49-42E5-B5D6-7498A87D362E}"/>
    <hyperlink ref="G165" location="Vysvětlivky!B131:E131" display="více zde" xr:uid="{15FA9B6F-7834-48EC-B6E7-8C08F41931D1}"/>
    <hyperlink ref="G166" location="Vysvětlivky!B132:E132" display="více zde" xr:uid="{3A6BB647-370B-459F-B534-C57914EA0ED3}"/>
    <hyperlink ref="G168:G169" location="Vysvětlivky!B132:E132" display="více zde" xr:uid="{EA809E19-EBF9-44BB-92FC-3E15A001C9BF}"/>
    <hyperlink ref="G168" location="Vysvětlivky!B133:E133" display="více zde" xr:uid="{01BA2B66-4F73-4D0A-9E5F-24C9C3306B76}"/>
    <hyperlink ref="G169" location="Vysvětlivky!B134:E134" display="více zde" xr:uid="{6E602788-9A60-4E1A-ABBF-D67910D841EB}"/>
    <hyperlink ref="G170" location="Vysvětlivky!B135:E135" display="více zde" xr:uid="{8425B4E9-C4FE-46A8-B8E2-9DBA19BED63B}"/>
    <hyperlink ref="G172" location="Vysvětlivky!B136:E136" display="více zde" xr:uid="{ACDCCE3A-C747-44DD-B16E-A17EFE0FF605}"/>
    <hyperlink ref="G7" location="Vysvětlivky!B8:E8" display="více zde" xr:uid="{ED962177-BB80-4226-B304-6C494DE6F69A}"/>
    <hyperlink ref="G8" location="Vysvětlivky!B8:E8" display="více zde" xr:uid="{B5B75CA0-A128-4EED-B55E-FCBE11901136}"/>
    <hyperlink ref="G9" location="Vysvětlivky!B9:E9" display="více zde" xr:uid="{54546B22-CF59-4FAE-8615-BB7D9C7CBD80}"/>
    <hyperlink ref="G10" location="Vysvětlivky!B9:E9" display="více zde" xr:uid="{70E9DF34-C514-49FB-A872-6DDF9490C0AD}"/>
    <hyperlink ref="G11" location="Vysvětlivky!B10:E10" display="více zde" xr:uid="{9B456DDD-54E2-48F6-96E4-8C21D8D91AF4}"/>
    <hyperlink ref="G12" location="Vysvětlivky!B10:E10" display="více zde" xr:uid="{97A81693-0840-40EA-9172-C55A70B43C86}"/>
    <hyperlink ref="G13" location="Vysvětlivky!B11:E11" display="více zde" xr:uid="{006032E3-C8C6-4F28-BA5B-A04FF25BEE03}"/>
    <hyperlink ref="G14" location="Vysvětlivky!B12:E12" display="více zde" xr:uid="{8B599D38-B8E7-42E7-904C-A32DB18E1021}"/>
    <hyperlink ref="G17" location="Vysvětlivky!B13:E13" display="více zde" xr:uid="{8D3F3C66-ED3F-483F-87E8-532501682C99}"/>
    <hyperlink ref="G18:G20" location="Vysvětlivky!B13:E13" display="více zde" xr:uid="{34FB0254-73A6-4D13-8704-9454FB6DB77B}"/>
    <hyperlink ref="G18" location="Vysvětlivky!B14:E14" display="více zde" xr:uid="{78797D13-4DF4-4776-BA0D-178CF5424A99}"/>
    <hyperlink ref="G19" location="Vysvětlivky!B15:E15" display="více zde" xr:uid="{008C572E-3BDA-4ED4-8A1D-EC70B7D50371}"/>
    <hyperlink ref="G20" location="Vysvětlivky!B17:E17" display="více zde" xr:uid="{43AD2A7D-FFC1-4B6B-8B0C-816227DE6776}"/>
    <hyperlink ref="G63" location="Vysvětlivky!B56:E56" display="více zde" xr:uid="{30B8A201-BE79-4D74-9B1F-85ACE1A8A2DF}"/>
    <hyperlink ref="G104" location="Vysvětlivky!B91:E91" display="více zde" xr:uid="{3BAAE0B3-0580-4CE8-B9F0-B4B32EE58C35}"/>
    <hyperlink ref="G103" location="Vysvětlivky!B90:E90" display="více zde" xr:uid="{9137CDA6-9CAD-40A4-83A1-769939FFB457}"/>
    <hyperlink ref="G102" location="Vysvětlivky!B89:E89" display="více zde" xr:uid="{49B1EA0B-8EE4-43ED-894F-05E6A5DEB62D}"/>
    <hyperlink ref="G101" location="Vysvětlivky!B88:E88" display="více zde" xr:uid="{45B4F170-7EFD-42DC-A354-F0A1EECD55AA}"/>
    <hyperlink ref="G100" location="Vysvětlivky!B87:E87" display="více zde" xr:uid="{92593C29-382C-49F3-832E-7466071D9D27}"/>
    <hyperlink ref="G99" location="Vysvětlivky!B86:E86" display="více zde" xr:uid="{8321495D-ACB2-47D7-BBE2-8C7CB481E2B2}"/>
    <hyperlink ref="G98" location="Vysvětlivky!B85:E85" display="více zde" xr:uid="{0DE72F7E-47E2-4E76-AD87-52ABD568A70D}"/>
    <hyperlink ref="G97" location="Vysvětlivky!B84:E84" display="více zde" xr:uid="{CDFBFA01-88F7-41EB-BEF1-40C46C7B8410}"/>
    <hyperlink ref="G90" location="Vysvětlivky!B75:E75" display="více zde" xr:uid="{08E8BF29-B7A7-432B-94FC-D2C50F6F0E15}"/>
    <hyperlink ref="G106" location="Vysvětlivky!B93:E93" display="více zde" xr:uid="{3EE89FB8-CB9A-482D-843E-F15E9EF7578A}"/>
    <hyperlink ref="G123" location="Vysvětlivky!B105:E105" display="více zde" xr:uid="{BBC40BA7-0B05-4943-9486-2EE3D141CF6E}"/>
    <hyperlink ref="G144" location="Vysvětlivky!B119:E119" display="více zde" xr:uid="{E70D74E4-7888-451D-B9DC-7021E6130794}"/>
    <hyperlink ref="G148" location="Vysvětlivky!B122:E122" display="více zde" xr:uid="{8C999E4D-CBC5-4448-9968-EC070A948670}"/>
    <hyperlink ref="G151" location="Vysvětlivky!B124:E124" display="více zde" xr:uid="{129BF07A-0F94-4B28-8394-A3FA5D1DBFFB}"/>
    <hyperlink ref="G173" location="Vysvětlivky!B137:E137" display="více zde" xr:uid="{6A3E048D-0B2A-4D88-BC9C-DFBF78380D93}"/>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63745-ECFD-4E35-A6BF-625699FCD93D}">
  <dimension ref="A1:R200"/>
  <sheetViews>
    <sheetView workbookViewId="0">
      <selection activeCell="D28" sqref="D28:F28"/>
    </sheetView>
  </sheetViews>
  <sheetFormatPr defaultColWidth="0" defaultRowHeight="0" zeroHeight="1" x14ac:dyDescent="0.3"/>
  <cols>
    <col min="1" max="1" width="5.7109375" style="5" customWidth="1"/>
    <col min="2" max="2" width="6.42578125" style="243" customWidth="1"/>
    <col min="3" max="3" width="52.7109375" style="5" customWidth="1"/>
    <col min="4" max="4" width="15.7109375" style="5" customWidth="1"/>
    <col min="5" max="6" width="16.7109375" style="5" customWidth="1"/>
    <col min="7" max="7" width="10.7109375" style="246" customWidth="1"/>
    <col min="8" max="8" width="5.7109375" style="6" customWidth="1"/>
    <col min="9" max="16384" width="0" style="5" hidden="1"/>
  </cols>
  <sheetData>
    <row r="1" spans="1:18" ht="16.5" x14ac:dyDescent="0.3">
      <c r="A1" s="1"/>
      <c r="B1" s="2"/>
      <c r="C1" s="1"/>
      <c r="D1" s="1"/>
      <c r="E1" s="1"/>
      <c r="F1" s="1"/>
      <c r="G1" s="3"/>
      <c r="H1" s="4"/>
    </row>
    <row r="2" spans="1:18" ht="16.5" x14ac:dyDescent="0.3">
      <c r="A2" s="1"/>
      <c r="B2" s="2"/>
      <c r="C2" s="1"/>
      <c r="D2" s="1"/>
      <c r="E2" s="1"/>
      <c r="F2" s="1"/>
      <c r="G2" s="3"/>
    </row>
    <row r="3" spans="1:18" ht="17.25" thickBot="1" x14ac:dyDescent="0.35">
      <c r="A3" s="1"/>
      <c r="B3" s="2"/>
      <c r="C3" s="1"/>
      <c r="D3" s="1"/>
      <c r="E3" s="1"/>
      <c r="F3" s="1"/>
      <c r="G3" s="3"/>
    </row>
    <row r="4" spans="1:18" ht="17.25" x14ac:dyDescent="0.3">
      <c r="A4" s="1"/>
      <c r="B4" s="7" t="s">
        <v>0</v>
      </c>
      <c r="C4" s="8"/>
      <c r="D4" s="8"/>
      <c r="E4" s="8"/>
      <c r="F4" s="9"/>
      <c r="G4" s="3"/>
    </row>
    <row r="5" spans="1:18" ht="51.75" customHeight="1" x14ac:dyDescent="0.3">
      <c r="A5" s="1"/>
      <c r="B5" s="334" t="s">
        <v>1</v>
      </c>
      <c r="C5" s="335"/>
      <c r="D5" s="335"/>
      <c r="E5" s="335"/>
      <c r="F5" s="336"/>
      <c r="G5" s="10"/>
      <c r="H5" s="11"/>
    </row>
    <row r="6" spans="1:18" ht="42" customHeight="1" x14ac:dyDescent="0.3">
      <c r="A6" s="1"/>
      <c r="B6" s="337" t="s">
        <v>2</v>
      </c>
      <c r="C6" s="338"/>
      <c r="D6" s="338"/>
      <c r="E6" s="338"/>
      <c r="F6" s="339"/>
      <c r="G6" s="12"/>
      <c r="H6" s="13"/>
      <c r="I6" s="14"/>
      <c r="J6" s="14"/>
      <c r="K6" s="14"/>
      <c r="L6" s="14"/>
      <c r="M6" s="14"/>
      <c r="N6" s="14"/>
      <c r="O6" s="14"/>
      <c r="P6" s="14"/>
      <c r="Q6" s="14"/>
      <c r="R6" s="14"/>
    </row>
    <row r="7" spans="1:18" ht="17.25" x14ac:dyDescent="0.3">
      <c r="A7" s="1"/>
      <c r="B7" s="320" t="s">
        <v>3</v>
      </c>
      <c r="C7" s="321"/>
      <c r="D7" s="321"/>
      <c r="E7" s="321"/>
      <c r="F7" s="322"/>
      <c r="G7" s="3"/>
      <c r="I7" s="14"/>
      <c r="J7" s="14"/>
      <c r="K7" s="14"/>
      <c r="L7" s="14"/>
      <c r="M7" s="14"/>
      <c r="N7" s="14"/>
      <c r="O7" s="14"/>
      <c r="P7" s="14"/>
      <c r="Q7" s="14"/>
      <c r="R7" s="14"/>
    </row>
    <row r="8" spans="1:18" ht="17.25" x14ac:dyDescent="0.3">
      <c r="A8" s="1"/>
      <c r="B8" s="320" t="s">
        <v>4</v>
      </c>
      <c r="C8" s="321"/>
      <c r="D8" s="321"/>
      <c r="E8" s="321"/>
      <c r="F8" s="322"/>
      <c r="G8" s="3"/>
      <c r="I8" s="14"/>
      <c r="J8" s="14"/>
      <c r="K8" s="14"/>
      <c r="L8" s="14"/>
      <c r="M8" s="14"/>
      <c r="N8" s="14"/>
      <c r="O8" s="14"/>
      <c r="P8" s="14"/>
      <c r="Q8" s="14"/>
      <c r="R8" s="14"/>
    </row>
    <row r="9" spans="1:18" ht="17.25" x14ac:dyDescent="0.3">
      <c r="A9" s="1"/>
      <c r="B9" s="320" t="s">
        <v>5</v>
      </c>
      <c r="C9" s="321"/>
      <c r="D9" s="321"/>
      <c r="E9" s="321"/>
      <c r="F9" s="322"/>
      <c r="G9" s="3"/>
      <c r="I9" s="14"/>
      <c r="J9" s="14"/>
      <c r="K9" s="14"/>
      <c r="L9" s="14"/>
      <c r="M9" s="14"/>
      <c r="N9" s="14"/>
      <c r="O9" s="14"/>
      <c r="P9" s="14"/>
      <c r="Q9" s="14"/>
      <c r="R9" s="14"/>
    </row>
    <row r="10" spans="1:18" ht="41.25" customHeight="1" x14ac:dyDescent="0.3">
      <c r="A10" s="1"/>
      <c r="B10" s="320" t="s">
        <v>6</v>
      </c>
      <c r="C10" s="321"/>
      <c r="D10" s="321"/>
      <c r="E10" s="321"/>
      <c r="F10" s="322"/>
      <c r="G10" s="10"/>
      <c r="I10" s="14"/>
      <c r="J10" s="14"/>
      <c r="K10" s="14"/>
      <c r="L10" s="14"/>
      <c r="M10" s="14"/>
      <c r="N10" s="14"/>
      <c r="O10" s="14"/>
      <c r="P10" s="14"/>
      <c r="Q10" s="14"/>
      <c r="R10" s="14"/>
    </row>
    <row r="11" spans="1:18" ht="17.25" x14ac:dyDescent="0.3">
      <c r="A11" s="1"/>
      <c r="B11" s="320" t="s">
        <v>7</v>
      </c>
      <c r="C11" s="321"/>
      <c r="D11" s="321"/>
      <c r="E11" s="321"/>
      <c r="F11" s="322"/>
      <c r="G11" s="3"/>
      <c r="I11" s="14"/>
      <c r="J11" s="14"/>
      <c r="K11" s="14"/>
      <c r="L11" s="14"/>
      <c r="M11" s="14"/>
      <c r="N11" s="14"/>
      <c r="O11" s="14"/>
      <c r="P11" s="14"/>
      <c r="Q11" s="14"/>
      <c r="R11" s="14"/>
    </row>
    <row r="12" spans="1:18" ht="17.25" thickBot="1" x14ac:dyDescent="0.35">
      <c r="A12" s="1"/>
      <c r="B12" s="323" t="s">
        <v>8</v>
      </c>
      <c r="C12" s="324"/>
      <c r="D12" s="324"/>
      <c r="E12" s="324"/>
      <c r="F12" s="325"/>
      <c r="G12" s="12"/>
      <c r="H12" s="13"/>
      <c r="I12" s="15"/>
      <c r="J12" s="15"/>
      <c r="K12" s="15"/>
      <c r="L12" s="15"/>
      <c r="M12" s="15"/>
      <c r="N12" s="15"/>
      <c r="O12" s="15"/>
      <c r="P12" s="15"/>
      <c r="Q12" s="15"/>
      <c r="R12" s="15"/>
    </row>
    <row r="13" spans="1:18" ht="16.5" x14ac:dyDescent="0.3">
      <c r="A13" s="1"/>
      <c r="B13" s="1"/>
      <c r="C13" s="16"/>
      <c r="D13" s="16"/>
      <c r="E13" s="16"/>
      <c r="F13" s="16"/>
      <c r="G13" s="12"/>
      <c r="H13" s="13"/>
      <c r="I13" s="15"/>
      <c r="J13" s="15"/>
      <c r="K13" s="15"/>
      <c r="L13" s="15"/>
      <c r="M13" s="15"/>
      <c r="N13" s="15"/>
      <c r="O13" s="15"/>
      <c r="P13" s="15"/>
      <c r="Q13" s="15"/>
      <c r="R13" s="15"/>
    </row>
    <row r="14" spans="1:18" ht="17.25" thickBot="1" x14ac:dyDescent="0.35">
      <c r="A14" s="1"/>
      <c r="B14" s="17" t="s">
        <v>9</v>
      </c>
      <c r="C14" s="1"/>
      <c r="D14" s="1"/>
      <c r="E14" s="1"/>
      <c r="F14" s="18"/>
      <c r="G14" s="3"/>
    </row>
    <row r="15" spans="1:18" ht="17.25" thickBot="1" x14ac:dyDescent="0.35">
      <c r="A15" s="1"/>
      <c r="B15" s="19"/>
      <c r="C15" s="1" t="s">
        <v>10</v>
      </c>
      <c r="D15" s="1"/>
      <c r="E15" s="1"/>
      <c r="F15" s="1"/>
      <c r="G15" s="3"/>
    </row>
    <row r="16" spans="1:18" ht="17.25" thickBot="1" x14ac:dyDescent="0.35">
      <c r="A16" s="1"/>
      <c r="B16" s="20"/>
      <c r="C16" s="1" t="s">
        <v>11</v>
      </c>
      <c r="D16" s="21"/>
      <c r="E16" s="1"/>
      <c r="F16" s="22"/>
      <c r="G16" s="3"/>
    </row>
    <row r="17" spans="1:7" ht="17.25" thickBot="1" x14ac:dyDescent="0.35">
      <c r="A17" s="1"/>
      <c r="B17" s="23"/>
      <c r="C17" s="1"/>
      <c r="D17" s="21"/>
      <c r="E17" s="1"/>
      <c r="F17" s="22" t="s">
        <v>12</v>
      </c>
      <c r="G17" s="3"/>
    </row>
    <row r="18" spans="1:7" ht="57" customHeight="1" thickBot="1" x14ac:dyDescent="0.35">
      <c r="A18" s="1"/>
      <c r="B18" s="326" t="s">
        <v>13</v>
      </c>
      <c r="C18" s="327"/>
      <c r="D18" s="327"/>
      <c r="E18" s="327"/>
      <c r="F18" s="328"/>
      <c r="G18" s="3"/>
    </row>
    <row r="19" spans="1:7" ht="16.350000000000001" customHeight="1" thickBot="1" x14ac:dyDescent="0.35">
      <c r="A19" s="1"/>
      <c r="B19" s="24"/>
      <c r="C19" s="25" t="s">
        <v>14</v>
      </c>
      <c r="D19" s="329" t="s">
        <v>275</v>
      </c>
      <c r="E19" s="330"/>
      <c r="F19" s="26"/>
      <c r="G19" s="10"/>
    </row>
    <row r="20" spans="1:7" ht="8.25" customHeight="1" thickBot="1" x14ac:dyDescent="0.35">
      <c r="A20" s="1"/>
      <c r="B20" s="27"/>
      <c r="C20" s="28"/>
      <c r="D20" s="29"/>
      <c r="E20" s="30"/>
      <c r="F20" s="31"/>
      <c r="G20" s="3"/>
    </row>
    <row r="21" spans="1:7" ht="16.5" x14ac:dyDescent="0.3">
      <c r="A21" s="1"/>
      <c r="B21" s="32"/>
      <c r="C21" s="32"/>
      <c r="D21" s="32"/>
      <c r="E21" s="32"/>
      <c r="F21" s="32"/>
      <c r="G21" s="3"/>
    </row>
    <row r="22" spans="1:7" ht="17.25" thickBot="1" x14ac:dyDescent="0.35">
      <c r="A22" s="1"/>
      <c r="B22" s="33" t="s">
        <v>16</v>
      </c>
      <c r="C22" s="1"/>
      <c r="D22" s="1"/>
      <c r="E22" s="1"/>
      <c r="F22" s="1"/>
      <c r="G22" s="3"/>
    </row>
    <row r="23" spans="1:7" ht="18" customHeight="1" x14ac:dyDescent="0.3">
      <c r="A23" s="1"/>
      <c r="B23" s="313" t="s">
        <v>17</v>
      </c>
      <c r="C23" s="35" t="s">
        <v>18</v>
      </c>
      <c r="D23" s="331" t="str">
        <f>+IF(AND(ISBLANK([2]Identifikace!D25),ISBLANK([2]Identifikace!N25)),"Vyplňte, prosím, údaje v listu Identifikace.",IF([2]Identifikace!D25=[2]Identifikace!N25,[2]Identifikace!D25,IF(AND(ISBLANK([2]Identifikace!D25),[2]Identifikace!N25&lt;&gt;0),[2]Identifikace!N25,IF(AND([2]Identifikace!D25&lt;&gt;0,[2]Identifikace!N25&lt;&gt;0),"viz list Identifikace",[2]Identifikace!D25))))</f>
        <v>V.H.P. Ivanovice na Hané, s.r.o.</v>
      </c>
      <c r="E23" s="332"/>
      <c r="F23" s="333"/>
      <c r="G23" s="36" t="s">
        <v>19</v>
      </c>
    </row>
    <row r="24" spans="1:7" ht="18" customHeight="1" x14ac:dyDescent="0.3">
      <c r="A24" s="1"/>
      <c r="B24" s="313"/>
      <c r="C24" s="35" t="s">
        <v>20</v>
      </c>
      <c r="D24" s="314">
        <f>+IF(AND(ISBLANK([2]Identifikace!F25),ISBLANK([2]Identifikace!P25)),"Vyplňte, prosím, údaje v listu Identifikace.",IF([2]Identifikace!F25=[2]Identifikace!P25,[2]Identifikace!F25,IF(AND(ISBLANK([2]Identifikace!F25),[2]Identifikace!P25&lt;&gt;0),[2]Identifikace!P25,IF(AND([2]Identifikace!F25&lt;&gt;0,[2]Identifikace!P25&lt;&gt;0),"viz list Identifikace",[2]Identifikace!F25))))</f>
        <v>25595652</v>
      </c>
      <c r="E24" s="315"/>
      <c r="F24" s="316"/>
      <c r="G24" s="36" t="s">
        <v>19</v>
      </c>
    </row>
    <row r="25" spans="1:7" ht="18" customHeight="1" x14ac:dyDescent="0.3">
      <c r="A25" s="1"/>
      <c r="B25" s="313" t="s">
        <v>21</v>
      </c>
      <c r="C25" s="35" t="s">
        <v>22</v>
      </c>
      <c r="D25" s="314" t="str">
        <f>+IF(AND(ISBLANK([2]Identifikace!D28),ISBLANK([2]Identifikace!N28)),"Vyplňte, prosím, údaje v listu Identifikace.",IF([2]Identifikace!D28=[2]Identifikace!N28,[2]Identifikace!D28,IF(AND(ISBLANK([2]Identifikace!D28),[2]Identifikace!N28&lt;&gt;0),[2]Identifikace!N28,IF(AND([2]Identifikace!D28&lt;&gt;0,[2]Identifikace!N28&lt;&gt;0),"viz list Identifikace",[2]Identifikace!D28))))</f>
        <v>V.H.P. Ivanovice na Hané, s.r.o.</v>
      </c>
      <c r="E25" s="315"/>
      <c r="F25" s="316"/>
      <c r="G25" s="36" t="s">
        <v>19</v>
      </c>
    </row>
    <row r="26" spans="1:7" ht="18" customHeight="1" x14ac:dyDescent="0.3">
      <c r="A26" s="1"/>
      <c r="B26" s="313"/>
      <c r="C26" s="35" t="s">
        <v>23</v>
      </c>
      <c r="D26" s="314">
        <f>+IF(AND(ISBLANK([2]Identifikace!F28),ISBLANK([2]Identifikace!P28)),"Vyplňte, prosím, údaje v listu Identifikace.",IF([2]Identifikace!F28=[2]Identifikace!P28,[2]Identifikace!F28,IF(AND(ISBLANK([2]Identifikace!F28),[2]Identifikace!P28&lt;&gt;0),[2]Identifikace!P28,IF(AND([2]Identifikace!F28&lt;&gt;0,[2]Identifikace!P28&lt;&gt;0),"viz list Identifikace",[2]Identifikace!F28))))</f>
        <v>25595652</v>
      </c>
      <c r="E26" s="315"/>
      <c r="F26" s="316"/>
      <c r="G26" s="36" t="s">
        <v>19</v>
      </c>
    </row>
    <row r="27" spans="1:7" ht="18" customHeight="1" x14ac:dyDescent="0.3">
      <c r="A27" s="1"/>
      <c r="B27" s="313" t="s">
        <v>24</v>
      </c>
      <c r="C27" s="35" t="s">
        <v>25</v>
      </c>
      <c r="D27" s="343" t="s">
        <v>276</v>
      </c>
      <c r="E27" s="344"/>
      <c r="F27" s="345"/>
      <c r="G27" s="36" t="s">
        <v>19</v>
      </c>
    </row>
    <row r="28" spans="1:7" ht="18" customHeight="1" x14ac:dyDescent="0.3">
      <c r="A28" s="1"/>
      <c r="B28" s="313"/>
      <c r="C28" s="35" t="s">
        <v>26</v>
      </c>
      <c r="D28" s="317"/>
      <c r="E28" s="318"/>
      <c r="F28" s="319"/>
      <c r="G28" s="36" t="s">
        <v>19</v>
      </c>
    </row>
    <row r="29" spans="1:7" ht="18" customHeight="1" x14ac:dyDescent="0.3">
      <c r="A29" s="1"/>
      <c r="B29" s="40" t="s">
        <v>27</v>
      </c>
      <c r="C29" s="35" t="s">
        <v>28</v>
      </c>
      <c r="D29" s="305" t="s">
        <v>29</v>
      </c>
      <c r="E29" s="306"/>
      <c r="F29" s="307"/>
      <c r="G29" s="36" t="s">
        <v>19</v>
      </c>
    </row>
    <row r="30" spans="1:7" ht="18" customHeight="1" thickBot="1" x14ac:dyDescent="0.35">
      <c r="A30" s="1"/>
      <c r="B30" s="40" t="s">
        <v>30</v>
      </c>
      <c r="C30" s="35" t="s">
        <v>31</v>
      </c>
      <c r="D30" s="308"/>
      <c r="E30" s="309"/>
      <c r="F30" s="310"/>
      <c r="G30" s="36" t="s">
        <v>19</v>
      </c>
    </row>
    <row r="31" spans="1:7" ht="9" customHeight="1" thickBot="1" x14ac:dyDescent="0.35">
      <c r="A31" s="1"/>
      <c r="B31" s="1"/>
      <c r="C31" s="1"/>
      <c r="D31" s="1"/>
      <c r="E31" s="1"/>
      <c r="F31" s="1"/>
      <c r="G31" s="3"/>
    </row>
    <row r="32" spans="1:7" ht="16.5" x14ac:dyDescent="0.3">
      <c r="A32" s="1"/>
      <c r="B32" s="40"/>
      <c r="C32" s="41"/>
      <c r="D32" s="42"/>
      <c r="E32" s="43" t="s">
        <v>32</v>
      </c>
      <c r="F32" s="44" t="s">
        <v>33</v>
      </c>
      <c r="G32" s="3"/>
    </row>
    <row r="33" spans="1:8" ht="24" customHeight="1" x14ac:dyDescent="0.3">
      <c r="A33" s="1"/>
      <c r="B33" s="40" t="s">
        <v>34</v>
      </c>
      <c r="C33" s="35" t="s">
        <v>35</v>
      </c>
      <c r="D33" s="42"/>
      <c r="E33" s="45" t="str">
        <f>+IF(ISBLANK([2]Identifikace!I31),"Vyplňte, prosím, v listu Identifikace","viz list Identifikace")</f>
        <v>viz list Identifikace</v>
      </c>
      <c r="F33" s="46" t="str">
        <f>+IF(ISBLANK([2]Identifikace!S31),"Vyplňte, prosím, v listu Identifikace","viz list Identifikace")</f>
        <v>viz list Identifikace</v>
      </c>
      <c r="G33" s="36" t="s">
        <v>19</v>
      </c>
    </row>
    <row r="34" spans="1:8" ht="24" customHeight="1" x14ac:dyDescent="0.3">
      <c r="A34" s="1"/>
      <c r="B34" s="40" t="s">
        <v>36</v>
      </c>
      <c r="C34" s="311" t="s">
        <v>37</v>
      </c>
      <c r="D34" s="311"/>
      <c r="E34" s="47">
        <v>0.77</v>
      </c>
      <c r="F34" s="48">
        <v>2.23</v>
      </c>
      <c r="G34" s="36" t="s">
        <v>19</v>
      </c>
    </row>
    <row r="35" spans="1:8" ht="24" customHeight="1" x14ac:dyDescent="0.3">
      <c r="A35" s="1"/>
      <c r="B35" s="40" t="s">
        <v>38</v>
      </c>
      <c r="C35" s="311" t="s">
        <v>39</v>
      </c>
      <c r="D35" s="311"/>
      <c r="E35" s="49">
        <v>0.16</v>
      </c>
      <c r="F35" s="50">
        <v>0.94</v>
      </c>
      <c r="G35" s="36" t="s">
        <v>19</v>
      </c>
    </row>
    <row r="36" spans="1:8" ht="24" customHeight="1" thickBot="1" x14ac:dyDescent="0.35">
      <c r="A36" s="1"/>
      <c r="B36" s="40" t="s">
        <v>40</v>
      </c>
      <c r="C36" s="311" t="s">
        <v>41</v>
      </c>
      <c r="D36" s="311"/>
      <c r="E36" s="51">
        <v>47.960999999999999</v>
      </c>
      <c r="F36" s="52">
        <v>184.09100000000001</v>
      </c>
      <c r="G36" s="36" t="s">
        <v>19</v>
      </c>
    </row>
    <row r="37" spans="1:8" ht="17.25" x14ac:dyDescent="0.3">
      <c r="A37" s="1"/>
      <c r="B37" s="53"/>
      <c r="C37" s="1"/>
      <c r="D37" s="1"/>
      <c r="E37" s="1"/>
      <c r="F37" s="1"/>
      <c r="G37" s="3"/>
    </row>
    <row r="38" spans="1:8" ht="39.75" customHeight="1" thickBot="1" x14ac:dyDescent="0.35">
      <c r="A38" s="1"/>
      <c r="B38" s="312" t="s">
        <v>42</v>
      </c>
      <c r="C38" s="312"/>
      <c r="D38" s="312"/>
      <c r="E38" s="312"/>
      <c r="F38" s="312"/>
      <c r="G38" s="3"/>
    </row>
    <row r="39" spans="1:8" ht="26.25" customHeight="1" x14ac:dyDescent="0.3">
      <c r="A39" s="1"/>
      <c r="B39" s="300" t="s">
        <v>43</v>
      </c>
      <c r="C39" s="302" t="s">
        <v>44</v>
      </c>
      <c r="D39" s="281" t="s">
        <v>45</v>
      </c>
      <c r="E39" s="54" t="s">
        <v>32</v>
      </c>
      <c r="F39" s="55" t="s">
        <v>33</v>
      </c>
      <c r="G39" s="3"/>
    </row>
    <row r="40" spans="1:8" ht="16.5" x14ac:dyDescent="0.3">
      <c r="A40" s="1"/>
      <c r="B40" s="301"/>
      <c r="C40" s="287"/>
      <c r="D40" s="282"/>
      <c r="E40" s="57">
        <v>2026</v>
      </c>
      <c r="F40" s="58">
        <v>2026</v>
      </c>
      <c r="G40" s="3"/>
    </row>
    <row r="41" spans="1:8" ht="16.5" x14ac:dyDescent="0.3">
      <c r="A41" s="1"/>
      <c r="B41" s="301"/>
      <c r="C41" s="287"/>
      <c r="D41" s="282"/>
      <c r="E41" s="56" t="s">
        <v>46</v>
      </c>
      <c r="F41" s="59" t="s">
        <v>46</v>
      </c>
      <c r="G41" s="3"/>
    </row>
    <row r="42" spans="1:8" s="64" customFormat="1" ht="15" thickBot="1" x14ac:dyDescent="0.3">
      <c r="A42" s="60"/>
      <c r="B42" s="61">
        <v>1</v>
      </c>
      <c r="C42" s="62">
        <v>2</v>
      </c>
      <c r="D42" s="62" t="s">
        <v>47</v>
      </c>
      <c r="E42" s="62">
        <v>3</v>
      </c>
      <c r="F42" s="63">
        <v>4</v>
      </c>
      <c r="G42" s="3"/>
      <c r="H42" s="6"/>
    </row>
    <row r="43" spans="1:8" ht="16.5" x14ac:dyDescent="0.3">
      <c r="A43" s="1"/>
      <c r="B43" s="65" t="s">
        <v>48</v>
      </c>
      <c r="C43" s="66" t="s">
        <v>49</v>
      </c>
      <c r="D43" s="67" t="s">
        <v>50</v>
      </c>
      <c r="E43" s="68">
        <f>+E44+E45+E46+E47</f>
        <v>1.7059880000000001</v>
      </c>
      <c r="F43" s="69">
        <f>+F44+F45+F46+F47</f>
        <v>0.12007</v>
      </c>
      <c r="G43" s="36" t="s">
        <v>19</v>
      </c>
    </row>
    <row r="44" spans="1:8" ht="17.100000000000001" customHeight="1" x14ac:dyDescent="0.3">
      <c r="A44" s="1"/>
      <c r="B44" s="70" t="s">
        <v>51</v>
      </c>
      <c r="C44" s="71" t="s">
        <v>52</v>
      </c>
      <c r="D44" s="72" t="s">
        <v>50</v>
      </c>
      <c r="E44" s="73"/>
      <c r="F44" s="74"/>
      <c r="G44" s="36" t="s">
        <v>19</v>
      </c>
    </row>
    <row r="45" spans="1:8" ht="17.100000000000001" customHeight="1" x14ac:dyDescent="0.3">
      <c r="A45" s="1"/>
      <c r="B45" s="70" t="s">
        <v>53</v>
      </c>
      <c r="C45" s="71" t="s">
        <v>54</v>
      </c>
      <c r="D45" s="72" t="s">
        <v>50</v>
      </c>
      <c r="E45" s="73">
        <v>1.6555880000000001</v>
      </c>
      <c r="F45" s="74"/>
      <c r="G45" s="36" t="s">
        <v>19</v>
      </c>
    </row>
    <row r="46" spans="1:8" ht="17.100000000000001" customHeight="1" x14ac:dyDescent="0.3">
      <c r="A46" s="1"/>
      <c r="B46" s="70" t="s">
        <v>55</v>
      </c>
      <c r="C46" s="71" t="s">
        <v>56</v>
      </c>
      <c r="D46" s="72" t="s">
        <v>50</v>
      </c>
      <c r="E46" s="73"/>
      <c r="F46" s="74">
        <v>0.106195</v>
      </c>
      <c r="G46" s="36" t="s">
        <v>19</v>
      </c>
    </row>
    <row r="47" spans="1:8" ht="17.100000000000001" customHeight="1" thickBot="1" x14ac:dyDescent="0.35">
      <c r="A47" s="1"/>
      <c r="B47" s="75" t="s">
        <v>57</v>
      </c>
      <c r="C47" s="76" t="s">
        <v>58</v>
      </c>
      <c r="D47" s="77" t="s">
        <v>50</v>
      </c>
      <c r="E47" s="78">
        <v>5.04E-2</v>
      </c>
      <c r="F47" s="79">
        <v>1.3875E-2</v>
      </c>
      <c r="G47" s="36" t="s">
        <v>19</v>
      </c>
    </row>
    <row r="48" spans="1:8" ht="17.100000000000001" customHeight="1" x14ac:dyDescent="0.3">
      <c r="A48" s="1"/>
      <c r="B48" s="65" t="s">
        <v>59</v>
      </c>
      <c r="C48" s="66" t="s">
        <v>60</v>
      </c>
      <c r="D48" s="67" t="s">
        <v>50</v>
      </c>
      <c r="E48" s="68">
        <f>+E49+E50</f>
        <v>4.0000000000000001E-3</v>
      </c>
      <c r="F48" s="69">
        <f>+F49+F50</f>
        <v>0.80762500000000004</v>
      </c>
      <c r="G48" s="36" t="s">
        <v>19</v>
      </c>
    </row>
    <row r="49" spans="1:8" ht="17.100000000000001" customHeight="1" x14ac:dyDescent="0.3">
      <c r="A49" s="1"/>
      <c r="B49" s="70" t="s">
        <v>61</v>
      </c>
      <c r="C49" s="71" t="s">
        <v>62</v>
      </c>
      <c r="D49" s="72" t="s">
        <v>50</v>
      </c>
      <c r="E49" s="73">
        <v>4.0000000000000001E-3</v>
      </c>
      <c r="F49" s="74">
        <v>0.80762500000000004</v>
      </c>
      <c r="G49" s="36" t="s">
        <v>19</v>
      </c>
    </row>
    <row r="50" spans="1:8" ht="17.100000000000001" customHeight="1" thickBot="1" x14ac:dyDescent="0.35">
      <c r="A50" s="1"/>
      <c r="B50" s="75" t="s">
        <v>63</v>
      </c>
      <c r="C50" s="76" t="s">
        <v>64</v>
      </c>
      <c r="D50" s="77" t="s">
        <v>50</v>
      </c>
      <c r="E50" s="78"/>
      <c r="F50" s="79"/>
      <c r="G50" s="36" t="s">
        <v>19</v>
      </c>
    </row>
    <row r="51" spans="1:8" ht="17.100000000000001" customHeight="1" x14ac:dyDescent="0.3">
      <c r="A51" s="1"/>
      <c r="B51" s="65" t="s">
        <v>65</v>
      </c>
      <c r="C51" s="66" t="s">
        <v>66</v>
      </c>
      <c r="D51" s="67" t="s">
        <v>50</v>
      </c>
      <c r="E51" s="68">
        <f>+E52+E53</f>
        <v>0.28093599999999996</v>
      </c>
      <c r="F51" s="69">
        <f>+F52+F53</f>
        <v>0.67860299999999996</v>
      </c>
      <c r="G51" s="36" t="s">
        <v>19</v>
      </c>
    </row>
    <row r="52" spans="1:8" ht="17.100000000000001" customHeight="1" x14ac:dyDescent="0.3">
      <c r="A52" s="1"/>
      <c r="B52" s="70" t="s">
        <v>67</v>
      </c>
      <c r="C52" s="71" t="s">
        <v>68</v>
      </c>
      <c r="D52" s="72" t="s">
        <v>50</v>
      </c>
      <c r="E52" s="73">
        <v>0.201901</v>
      </c>
      <c r="F52" s="74">
        <v>0.49357499999999999</v>
      </c>
      <c r="G52" s="36" t="s">
        <v>19</v>
      </c>
    </row>
    <row r="53" spans="1:8" ht="17.100000000000001" customHeight="1" thickBot="1" x14ac:dyDescent="0.35">
      <c r="A53" s="1"/>
      <c r="B53" s="75" t="s">
        <v>69</v>
      </c>
      <c r="C53" s="76" t="s">
        <v>70</v>
      </c>
      <c r="D53" s="77" t="s">
        <v>50</v>
      </c>
      <c r="E53" s="78">
        <v>7.9034999999999994E-2</v>
      </c>
      <c r="F53" s="79">
        <v>0.185028</v>
      </c>
      <c r="G53" s="36" t="s">
        <v>19</v>
      </c>
    </row>
    <row r="54" spans="1:8" ht="17.100000000000001" customHeight="1" x14ac:dyDescent="0.3">
      <c r="A54" s="1"/>
      <c r="B54" s="65" t="s">
        <v>71</v>
      </c>
      <c r="C54" s="66" t="s">
        <v>72</v>
      </c>
      <c r="D54" s="67" t="s">
        <v>50</v>
      </c>
      <c r="E54" s="80">
        <f>+E55+E56+E57+SUMIF(E58,"&gt;=0",E58)</f>
        <v>0.24</v>
      </c>
      <c r="F54" s="81">
        <f>+F55+F56+F57+SUMIF(F58,"&gt;=0",F58)</f>
        <v>1.0774999999999999</v>
      </c>
      <c r="G54" s="36" t="s">
        <v>19</v>
      </c>
    </row>
    <row r="55" spans="1:8" ht="17.100000000000001" customHeight="1" x14ac:dyDescent="0.3">
      <c r="A55" s="1"/>
      <c r="B55" s="70" t="s">
        <v>73</v>
      </c>
      <c r="C55" s="82" t="s">
        <v>74</v>
      </c>
      <c r="D55" s="72" t="s">
        <v>50</v>
      </c>
      <c r="E55" s="73"/>
      <c r="F55" s="74"/>
      <c r="G55" s="36" t="s">
        <v>19</v>
      </c>
    </row>
    <row r="56" spans="1:8" ht="17.100000000000001" customHeight="1" x14ac:dyDescent="0.3">
      <c r="A56" s="1"/>
      <c r="B56" s="70" t="s">
        <v>75</v>
      </c>
      <c r="C56" s="82" t="s">
        <v>76</v>
      </c>
      <c r="D56" s="72" t="s">
        <v>50</v>
      </c>
      <c r="E56" s="73"/>
      <c r="F56" s="74"/>
      <c r="G56" s="36" t="s">
        <v>19</v>
      </c>
    </row>
    <row r="57" spans="1:8" ht="17.100000000000001" customHeight="1" x14ac:dyDescent="0.3">
      <c r="A57" s="1"/>
      <c r="B57" s="70" t="s">
        <v>77</v>
      </c>
      <c r="C57" s="71" t="s">
        <v>78</v>
      </c>
      <c r="D57" s="72" t="s">
        <v>50</v>
      </c>
      <c r="E57" s="73">
        <v>0.08</v>
      </c>
      <c r="F57" s="74">
        <v>0.13750000000000001</v>
      </c>
      <c r="G57" s="36" t="s">
        <v>19</v>
      </c>
    </row>
    <row r="58" spans="1:8" ht="17.100000000000001" customHeight="1" thickBot="1" x14ac:dyDescent="0.35">
      <c r="A58" s="1"/>
      <c r="B58" s="75" t="s">
        <v>79</v>
      </c>
      <c r="C58" s="83" t="s">
        <v>80</v>
      </c>
      <c r="D58" s="77" t="s">
        <v>50</v>
      </c>
      <c r="E58" s="84">
        <f>+E113</f>
        <v>0.16</v>
      </c>
      <c r="F58" s="85">
        <f>+F113</f>
        <v>0.94</v>
      </c>
      <c r="G58" s="36" t="s">
        <v>19</v>
      </c>
      <c r="H58" s="86"/>
    </row>
    <row r="59" spans="1:8" ht="17.100000000000001" customHeight="1" x14ac:dyDescent="0.3">
      <c r="A59" s="1"/>
      <c r="B59" s="65" t="s">
        <v>81</v>
      </c>
      <c r="C59" s="66" t="s">
        <v>82</v>
      </c>
      <c r="D59" s="67" t="s">
        <v>50</v>
      </c>
      <c r="E59" s="68">
        <f>+E60+E61+E62</f>
        <v>7.2020000000000001E-2</v>
      </c>
      <c r="F59" s="69">
        <f>+F60+F61+F62</f>
        <v>0.56694599999999995</v>
      </c>
      <c r="G59" s="36" t="s">
        <v>19</v>
      </c>
    </row>
    <row r="60" spans="1:8" ht="17.100000000000001" customHeight="1" x14ac:dyDescent="0.3">
      <c r="A60" s="1"/>
      <c r="B60" s="70" t="s">
        <v>83</v>
      </c>
      <c r="C60" s="71" t="s">
        <v>84</v>
      </c>
      <c r="D60" s="72" t="s">
        <v>50</v>
      </c>
      <c r="E60" s="73"/>
      <c r="F60" s="74">
        <v>1.55E-2</v>
      </c>
      <c r="G60" s="36" t="s">
        <v>19</v>
      </c>
    </row>
    <row r="61" spans="1:8" ht="17.100000000000001" customHeight="1" x14ac:dyDescent="0.3">
      <c r="A61" s="1"/>
      <c r="B61" s="70" t="s">
        <v>85</v>
      </c>
      <c r="C61" s="71" t="s">
        <v>86</v>
      </c>
      <c r="D61" s="72" t="s">
        <v>50</v>
      </c>
      <c r="E61" s="73">
        <v>7.2020000000000001E-2</v>
      </c>
      <c r="F61" s="74">
        <v>0.55144599999999999</v>
      </c>
      <c r="G61" s="36" t="s">
        <v>19</v>
      </c>
    </row>
    <row r="62" spans="1:8" ht="17.100000000000001" customHeight="1" thickBot="1" x14ac:dyDescent="0.35">
      <c r="A62" s="1"/>
      <c r="B62" s="75" t="s">
        <v>87</v>
      </c>
      <c r="C62" s="76" t="s">
        <v>88</v>
      </c>
      <c r="D62" s="77" t="s">
        <v>50</v>
      </c>
      <c r="E62" s="78"/>
      <c r="F62" s="79"/>
      <c r="G62" s="36" t="s">
        <v>19</v>
      </c>
    </row>
    <row r="63" spans="1:8" ht="17.100000000000001" customHeight="1" x14ac:dyDescent="0.3">
      <c r="A63" s="1"/>
      <c r="B63" s="87" t="s">
        <v>89</v>
      </c>
      <c r="C63" s="35" t="s">
        <v>90</v>
      </c>
      <c r="D63" s="88" t="s">
        <v>50</v>
      </c>
      <c r="E63" s="89"/>
      <c r="F63" s="90"/>
      <c r="G63" s="36" t="s">
        <v>19</v>
      </c>
    </row>
    <row r="64" spans="1:8" ht="17.100000000000001" customHeight="1" x14ac:dyDescent="0.3">
      <c r="A64" s="1"/>
      <c r="B64" s="87" t="s">
        <v>91</v>
      </c>
      <c r="C64" s="35" t="s">
        <v>92</v>
      </c>
      <c r="D64" s="88" t="s">
        <v>50</v>
      </c>
      <c r="E64" s="91"/>
      <c r="F64" s="92"/>
      <c r="G64" s="36" t="s">
        <v>19</v>
      </c>
      <c r="H64" s="4"/>
    </row>
    <row r="65" spans="1:8" ht="17.100000000000001" customHeight="1" thickBot="1" x14ac:dyDescent="0.35">
      <c r="A65" s="1"/>
      <c r="B65" s="93" t="s">
        <v>93</v>
      </c>
      <c r="C65" s="94" t="s">
        <v>94</v>
      </c>
      <c r="D65" s="95" t="s">
        <v>50</v>
      </c>
      <c r="E65" s="96">
        <v>5.1820999999999999E-2</v>
      </c>
      <c r="F65" s="97">
        <v>6.1887999999999999E-2</v>
      </c>
      <c r="G65" s="36" t="s">
        <v>19</v>
      </c>
    </row>
    <row r="66" spans="1:8" ht="17.100000000000001" customHeight="1" x14ac:dyDescent="0.3">
      <c r="A66" s="1"/>
      <c r="B66" s="87" t="s">
        <v>95</v>
      </c>
      <c r="C66" s="98" t="s">
        <v>96</v>
      </c>
      <c r="D66" s="99" t="s">
        <v>50</v>
      </c>
      <c r="E66" s="89">
        <v>0.15720799999999999</v>
      </c>
      <c r="F66" s="90">
        <v>0.189586</v>
      </c>
      <c r="G66" s="36" t="s">
        <v>19</v>
      </c>
    </row>
    <row r="67" spans="1:8" ht="17.100000000000001" customHeight="1" thickBot="1" x14ac:dyDescent="0.35">
      <c r="A67" s="1"/>
      <c r="B67" s="75" t="s">
        <v>97</v>
      </c>
      <c r="C67" s="76" t="s">
        <v>98</v>
      </c>
      <c r="D67" s="77" t="s">
        <v>50</v>
      </c>
      <c r="E67" s="78"/>
      <c r="F67" s="79"/>
      <c r="G67" s="36" t="s">
        <v>19</v>
      </c>
    </row>
    <row r="68" spans="1:8" ht="17.100000000000001" customHeight="1" thickBot="1" x14ac:dyDescent="0.35">
      <c r="A68" s="1"/>
      <c r="B68" s="100" t="s">
        <v>99</v>
      </c>
      <c r="C68" s="101" t="s">
        <v>100</v>
      </c>
      <c r="D68" s="102" t="s">
        <v>50</v>
      </c>
      <c r="E68" s="103">
        <f>+E43+E48+E51+E54+E63+E64+E65+E66+E59</f>
        <v>2.5119729999999998</v>
      </c>
      <c r="F68" s="104">
        <f>+F43+F48+F51+F54+F63+F64+F65+F66+F59</f>
        <v>3.5022180000000001</v>
      </c>
      <c r="G68" s="36" t="s">
        <v>19</v>
      </c>
    </row>
    <row r="69" spans="1:8" ht="17.25" thickBot="1" x14ac:dyDescent="0.35">
      <c r="A69" s="1"/>
      <c r="B69" s="105"/>
      <c r="C69" s="106"/>
      <c r="D69" s="107"/>
      <c r="E69" s="106"/>
      <c r="F69" s="106"/>
      <c r="G69" s="3"/>
    </row>
    <row r="70" spans="1:8" ht="16.5" x14ac:dyDescent="0.3">
      <c r="A70" s="1"/>
      <c r="B70" s="108" t="s">
        <v>101</v>
      </c>
      <c r="C70" s="109" t="s">
        <v>102</v>
      </c>
      <c r="D70" s="110" t="s">
        <v>103</v>
      </c>
      <c r="E70" s="111">
        <v>0.37</v>
      </c>
      <c r="F70" s="112">
        <v>1.18</v>
      </c>
      <c r="G70" s="36" t="s">
        <v>19</v>
      </c>
    </row>
    <row r="71" spans="1:8" ht="16.5" x14ac:dyDescent="0.3">
      <c r="A71" s="1"/>
      <c r="B71" s="113" t="s">
        <v>104</v>
      </c>
      <c r="C71" s="114" t="s">
        <v>105</v>
      </c>
      <c r="D71" s="115" t="s">
        <v>106</v>
      </c>
      <c r="E71" s="73">
        <v>5.2999999999999999E-2</v>
      </c>
      <c r="F71" s="116" t="s">
        <v>107</v>
      </c>
      <c r="G71" s="36" t="s">
        <v>19</v>
      </c>
      <c r="H71" s="117"/>
    </row>
    <row r="72" spans="1:8" ht="16.5" x14ac:dyDescent="0.3">
      <c r="A72" s="1"/>
      <c r="B72" s="113" t="s">
        <v>108</v>
      </c>
      <c r="C72" s="118" t="s">
        <v>109</v>
      </c>
      <c r="D72" s="115" t="s">
        <v>106</v>
      </c>
      <c r="E72" s="73">
        <v>4.2999999999999997E-2</v>
      </c>
      <c r="F72" s="116" t="s">
        <v>107</v>
      </c>
      <c r="G72" s="36" t="s">
        <v>19</v>
      </c>
    </row>
    <row r="73" spans="1:8" ht="16.5" x14ac:dyDescent="0.3">
      <c r="A73" s="1"/>
      <c r="B73" s="113" t="s">
        <v>110</v>
      </c>
      <c r="C73" s="114" t="s">
        <v>111</v>
      </c>
      <c r="D73" s="115" t="s">
        <v>106</v>
      </c>
      <c r="E73" s="119" t="s">
        <v>107</v>
      </c>
      <c r="F73" s="74">
        <f>0.062-0.003249</f>
        <v>5.8750999999999998E-2</v>
      </c>
      <c r="G73" s="36" t="s">
        <v>19</v>
      </c>
      <c r="H73" s="120"/>
    </row>
    <row r="74" spans="1:8" ht="16.5" x14ac:dyDescent="0.3">
      <c r="A74" s="1"/>
      <c r="B74" s="113" t="s">
        <v>112</v>
      </c>
      <c r="C74" s="118" t="s">
        <v>113</v>
      </c>
      <c r="D74" s="115" t="s">
        <v>106</v>
      </c>
      <c r="E74" s="119" t="s">
        <v>107</v>
      </c>
      <c r="F74" s="74"/>
      <c r="G74" s="36" t="s">
        <v>19</v>
      </c>
    </row>
    <row r="75" spans="1:8" ht="16.5" x14ac:dyDescent="0.3">
      <c r="A75" s="1"/>
      <c r="B75" s="113" t="s">
        <v>114</v>
      </c>
      <c r="C75" s="114" t="s">
        <v>115</v>
      </c>
      <c r="D75" s="115" t="s">
        <v>106</v>
      </c>
      <c r="E75" s="119" t="s">
        <v>107</v>
      </c>
      <c r="F75" s="74">
        <v>3.2490000000000002E-3</v>
      </c>
      <c r="G75" s="36" t="s">
        <v>19</v>
      </c>
      <c r="H75" s="120"/>
    </row>
    <row r="76" spans="1:8" ht="16.5" x14ac:dyDescent="0.3">
      <c r="A76" s="1"/>
      <c r="B76" s="113" t="s">
        <v>116</v>
      </c>
      <c r="C76" s="114" t="s">
        <v>117</v>
      </c>
      <c r="D76" s="115" t="s">
        <v>106</v>
      </c>
      <c r="E76" s="119" t="s">
        <v>107</v>
      </c>
      <c r="F76" s="74"/>
      <c r="G76" s="36" t="s">
        <v>19</v>
      </c>
    </row>
    <row r="77" spans="1:8" ht="16.5" x14ac:dyDescent="0.3">
      <c r="A77" s="1"/>
      <c r="B77" s="113" t="s">
        <v>118</v>
      </c>
      <c r="C77" s="114" t="s">
        <v>119</v>
      </c>
      <c r="D77" s="115" t="s">
        <v>106</v>
      </c>
      <c r="E77" s="91">
        <v>6.3070000000000001E-2</v>
      </c>
      <c r="F77" s="74"/>
      <c r="G77" s="36" t="s">
        <v>19</v>
      </c>
      <c r="H77" s="10"/>
    </row>
    <row r="78" spans="1:8" ht="16.5" x14ac:dyDescent="0.3">
      <c r="A78" s="1"/>
      <c r="B78" s="113" t="s">
        <v>120</v>
      </c>
      <c r="C78" s="114" t="s">
        <v>121</v>
      </c>
      <c r="D78" s="115" t="s">
        <v>106</v>
      </c>
      <c r="E78" s="91"/>
      <c r="F78" s="74"/>
      <c r="G78" s="36" t="s">
        <v>19</v>
      </c>
      <c r="H78" s="10"/>
    </row>
    <row r="79" spans="1:8" ht="17.25" thickBot="1" x14ac:dyDescent="0.35">
      <c r="A79" s="1"/>
      <c r="B79" s="121" t="s">
        <v>122</v>
      </c>
      <c r="C79" s="122" t="s">
        <v>123</v>
      </c>
      <c r="D79" s="123" t="s">
        <v>124</v>
      </c>
      <c r="E79" s="96"/>
      <c r="F79" s="97"/>
      <c r="G79" s="36" t="s">
        <v>19</v>
      </c>
      <c r="H79" s="10"/>
    </row>
    <row r="80" spans="1:8" ht="16.5" x14ac:dyDescent="0.3">
      <c r="A80" s="1"/>
      <c r="B80" s="17"/>
      <c r="C80" s="1"/>
      <c r="D80" s="1"/>
      <c r="E80" s="1"/>
      <c r="F80" s="1"/>
      <c r="G80" s="36"/>
    </row>
    <row r="81" spans="1:8" ht="16.5" x14ac:dyDescent="0.3">
      <c r="A81" s="1"/>
      <c r="B81" s="17" t="s">
        <v>125</v>
      </c>
      <c r="C81" s="1"/>
      <c r="D81" s="1"/>
      <c r="E81" s="1"/>
      <c r="F81" s="1"/>
      <c r="G81" s="3"/>
    </row>
    <row r="82" spans="1:8" ht="16.5" x14ac:dyDescent="0.3">
      <c r="A82" s="1"/>
      <c r="B82" s="124" t="s">
        <v>126</v>
      </c>
      <c r="C82" s="125"/>
      <c r="D82" s="1"/>
      <c r="E82" s="1"/>
      <c r="F82" s="1"/>
      <c r="G82" s="3"/>
    </row>
    <row r="83" spans="1:8" ht="16.5" x14ac:dyDescent="0.3">
      <c r="A83" s="1"/>
      <c r="B83" s="124" t="s">
        <v>127</v>
      </c>
      <c r="C83" s="1"/>
      <c r="D83" s="1"/>
      <c r="E83" s="1"/>
      <c r="F83" s="1"/>
      <c r="G83" s="126"/>
    </row>
    <row r="84" spans="1:8" ht="16.5" x14ac:dyDescent="0.3">
      <c r="A84" s="1"/>
      <c r="B84" s="124" t="s">
        <v>128</v>
      </c>
      <c r="C84" s="1"/>
      <c r="D84" s="1"/>
      <c r="E84" s="1"/>
      <c r="F84" s="1"/>
      <c r="G84" s="3"/>
    </row>
    <row r="85" spans="1:8" ht="16.5" x14ac:dyDescent="0.3">
      <c r="A85" s="1"/>
      <c r="B85" s="124" t="s">
        <v>129</v>
      </c>
      <c r="C85" s="1"/>
      <c r="D85" s="1"/>
      <c r="E85" s="1"/>
      <c r="F85" s="1"/>
      <c r="G85" s="3"/>
    </row>
    <row r="86" spans="1:8" ht="16.5" x14ac:dyDescent="0.3">
      <c r="A86" s="1"/>
      <c r="B86" s="124" t="s">
        <v>130</v>
      </c>
      <c r="C86" s="1"/>
      <c r="D86" s="1"/>
      <c r="E86" s="1"/>
      <c r="F86" s="1"/>
      <c r="G86" s="3"/>
    </row>
    <row r="87" spans="1:8" ht="16.5" x14ac:dyDescent="0.3">
      <c r="A87" s="1"/>
      <c r="B87" s="125"/>
      <c r="C87" s="1"/>
      <c r="D87" s="1"/>
      <c r="E87" s="1"/>
      <c r="F87" s="1"/>
      <c r="G87" s="3"/>
    </row>
    <row r="88" spans="1:8" ht="17.25" thickBot="1" x14ac:dyDescent="0.35">
      <c r="A88" s="1"/>
      <c r="B88" s="33" t="s">
        <v>131</v>
      </c>
      <c r="C88" s="1"/>
      <c r="D88" s="1"/>
      <c r="E88" s="1"/>
      <c r="F88" s="1"/>
      <c r="G88" s="3"/>
    </row>
    <row r="89" spans="1:8" ht="21" thickBot="1" x14ac:dyDescent="0.35">
      <c r="A89" s="1"/>
      <c r="B89" s="292" t="s">
        <v>132</v>
      </c>
      <c r="C89" s="284"/>
      <c r="D89" s="284"/>
      <c r="E89" s="284"/>
      <c r="F89" s="285"/>
      <c r="G89" s="127"/>
      <c r="H89" s="120"/>
    </row>
    <row r="90" spans="1:8" ht="16.5" x14ac:dyDescent="0.3">
      <c r="A90" s="1"/>
      <c r="B90" s="303"/>
      <c r="C90" s="302" t="s">
        <v>133</v>
      </c>
      <c r="D90" s="295" t="s">
        <v>134</v>
      </c>
      <c r="E90" s="54" t="s">
        <v>32</v>
      </c>
      <c r="F90" s="55" t="s">
        <v>33</v>
      </c>
      <c r="G90" s="291"/>
    </row>
    <row r="91" spans="1:8" ht="16.5" x14ac:dyDescent="0.3">
      <c r="A91" s="1"/>
      <c r="B91" s="286"/>
      <c r="C91" s="287"/>
      <c r="D91" s="304"/>
      <c r="E91" s="56" t="s">
        <v>46</v>
      </c>
      <c r="F91" s="59" t="s">
        <v>46</v>
      </c>
      <c r="G91" s="291"/>
    </row>
    <row r="92" spans="1:8" ht="17.25" thickBot="1" x14ac:dyDescent="0.35">
      <c r="A92" s="1"/>
      <c r="B92" s="128">
        <v>1</v>
      </c>
      <c r="C92" s="129">
        <v>2</v>
      </c>
      <c r="D92" s="129" t="s">
        <v>47</v>
      </c>
      <c r="E92" s="130" t="s">
        <v>135</v>
      </c>
      <c r="F92" s="131" t="s">
        <v>136</v>
      </c>
      <c r="G92" s="291"/>
    </row>
    <row r="93" spans="1:8" ht="16.5" x14ac:dyDescent="0.3">
      <c r="A93" s="1"/>
      <c r="B93" s="132" t="s">
        <v>137</v>
      </c>
      <c r="C93" s="133" t="s">
        <v>138</v>
      </c>
      <c r="D93" s="134" t="s">
        <v>139</v>
      </c>
      <c r="E93" s="68">
        <f>+IFERROR(+IF(E71&lt;&gt;0,E68/E71,IF(E78&lt;&gt;0,E68/E78,E68/E77))," ")</f>
        <v>47.395716981132075</v>
      </c>
      <c r="F93" s="69">
        <f>IFERROR(IF((F73+F75)&lt;&gt;0,F68/(F73+F75),IF(F77&lt;&gt;0,F68/F77,F68/F78)),"  ")</f>
        <v>56.487387096774192</v>
      </c>
      <c r="G93" s="36" t="s">
        <v>19</v>
      </c>
      <c r="H93" s="4"/>
    </row>
    <row r="94" spans="1:8" ht="16.5" x14ac:dyDescent="0.3">
      <c r="A94" s="1"/>
      <c r="B94" s="113" t="s">
        <v>140</v>
      </c>
      <c r="C94" s="135" t="s">
        <v>141</v>
      </c>
      <c r="D94" s="115" t="s">
        <v>50</v>
      </c>
      <c r="E94" s="136">
        <f>IFERROR(+E95+E96,0)</f>
        <v>0</v>
      </c>
      <c r="F94" s="137">
        <f>IFERROR(+F95+F96,0)</f>
        <v>0</v>
      </c>
      <c r="G94" s="36" t="s">
        <v>19</v>
      </c>
      <c r="H94" s="138"/>
    </row>
    <row r="95" spans="1:8" ht="28.5" x14ac:dyDescent="0.3">
      <c r="A95" s="1"/>
      <c r="B95" s="139" t="s">
        <v>142</v>
      </c>
      <c r="C95" s="114" t="s">
        <v>143</v>
      </c>
      <c r="D95" s="115" t="s">
        <v>50</v>
      </c>
      <c r="E95" s="73"/>
      <c r="F95" s="74"/>
      <c r="G95" s="36" t="s">
        <v>19</v>
      </c>
      <c r="H95" s="4"/>
    </row>
    <row r="96" spans="1:8" ht="28.5" x14ac:dyDescent="0.3">
      <c r="A96" s="1"/>
      <c r="B96" s="139" t="s">
        <v>144</v>
      </c>
      <c r="C96" s="114" t="s">
        <v>145</v>
      </c>
      <c r="D96" s="115" t="s">
        <v>50</v>
      </c>
      <c r="E96" s="73"/>
      <c r="F96" s="74"/>
      <c r="G96" s="36" t="s">
        <v>19</v>
      </c>
    </row>
    <row r="97" spans="1:11" ht="16.5" x14ac:dyDescent="0.3">
      <c r="A97" s="1"/>
      <c r="B97" s="113" t="s">
        <v>146</v>
      </c>
      <c r="C97" s="135" t="s">
        <v>147</v>
      </c>
      <c r="D97" s="115" t="s">
        <v>50</v>
      </c>
      <c r="E97" s="136">
        <f>IFERROR(+E68+E94,0)</f>
        <v>2.5119729999999998</v>
      </c>
      <c r="F97" s="137">
        <f>IFERROR(+F68+F94,0)</f>
        <v>3.5022180000000001</v>
      </c>
      <c r="G97" s="36" t="s">
        <v>19</v>
      </c>
      <c r="H97" s="138"/>
    </row>
    <row r="98" spans="1:11" ht="16.5" x14ac:dyDescent="0.3">
      <c r="A98" s="1"/>
      <c r="B98" s="113" t="s">
        <v>148</v>
      </c>
      <c r="C98" s="114" t="s">
        <v>149</v>
      </c>
      <c r="D98" s="115" t="s">
        <v>50</v>
      </c>
      <c r="E98" s="73">
        <v>3.8407999999999998E-2</v>
      </c>
      <c r="F98" s="74">
        <v>1.3343000000000001E-2</v>
      </c>
      <c r="G98" s="36" t="s">
        <v>19</v>
      </c>
    </row>
    <row r="99" spans="1:11" ht="27" customHeight="1" x14ac:dyDescent="0.3">
      <c r="A99" s="1"/>
      <c r="B99" s="113" t="s">
        <v>150</v>
      </c>
      <c r="C99" s="140" t="s">
        <v>151</v>
      </c>
      <c r="D99" s="115" t="s">
        <v>152</v>
      </c>
      <c r="E99" s="141">
        <f>IFERROR(+(E98/E97)*100," ")</f>
        <v>1.5289973260062908</v>
      </c>
      <c r="F99" s="142">
        <f>IFERROR(+(F98/F97)*100," ")</f>
        <v>0.38098713443880422</v>
      </c>
      <c r="G99" s="36" t="s">
        <v>19</v>
      </c>
    </row>
    <row r="100" spans="1:11" ht="16.5" x14ac:dyDescent="0.3">
      <c r="A100" s="1"/>
      <c r="B100" s="113" t="s">
        <v>153</v>
      </c>
      <c r="C100" s="135" t="s">
        <v>154</v>
      </c>
      <c r="D100" s="115" t="s">
        <v>50</v>
      </c>
      <c r="E100" s="143">
        <f>+IF(E35-E55-E56&gt;=0,E35-E55-E56,"0,000000")</f>
        <v>0.16</v>
      </c>
      <c r="F100" s="144">
        <f>+IF(F35-F55-F56&gt;=0,F35-F55-F56,"0,000000")</f>
        <v>0.94</v>
      </c>
      <c r="G100" s="36" t="s">
        <v>19</v>
      </c>
      <c r="H100" s="4"/>
      <c r="K100" s="145"/>
    </row>
    <row r="101" spans="1:11" ht="16.5" x14ac:dyDescent="0.3">
      <c r="A101" s="1"/>
      <c r="B101" s="113" t="s">
        <v>155</v>
      </c>
      <c r="C101" s="114" t="s">
        <v>156</v>
      </c>
      <c r="D101" s="115" t="s">
        <v>50</v>
      </c>
      <c r="E101" s="146">
        <f>IFERROR(+E98-E100," ")</f>
        <v>-0.12159200000000001</v>
      </c>
      <c r="F101" s="137">
        <f>IFERROR(+F98-F100," ")</f>
        <v>-0.92665699999999995</v>
      </c>
      <c r="G101" s="36" t="s">
        <v>19</v>
      </c>
    </row>
    <row r="102" spans="1:11" ht="16.5" x14ac:dyDescent="0.3">
      <c r="A102" s="1"/>
      <c r="B102" s="113" t="s">
        <v>157</v>
      </c>
      <c r="C102" s="114" t="s">
        <v>158</v>
      </c>
      <c r="D102" s="115" t="s">
        <v>50</v>
      </c>
      <c r="E102" s="136">
        <f>IFERROR(+E97+E98," ")</f>
        <v>2.5503809999999998</v>
      </c>
      <c r="F102" s="137">
        <f>IFERROR(+F97+F98," ")</f>
        <v>3.5155609999999999</v>
      </c>
      <c r="G102" s="36" t="s">
        <v>19</v>
      </c>
    </row>
    <row r="103" spans="1:11" ht="16.5" x14ac:dyDescent="0.3">
      <c r="A103" s="1"/>
      <c r="B103" s="147" t="s">
        <v>159</v>
      </c>
      <c r="C103" s="114" t="s">
        <v>160</v>
      </c>
      <c r="D103" s="115" t="s">
        <v>106</v>
      </c>
      <c r="E103" s="148">
        <f>+IF(E71&lt;&gt;0,E71,IF(E78&lt;&gt;0,E78,E77))</f>
        <v>5.2999999999999999E-2</v>
      </c>
      <c r="F103" s="149">
        <f>+IF((F73+F75)&lt;&gt;0,F73+F75,IF(F77&lt;&gt;0,F77,F78))</f>
        <v>6.2E-2</v>
      </c>
      <c r="G103" s="36" t="s">
        <v>19</v>
      </c>
      <c r="H103" s="150"/>
    </row>
    <row r="104" spans="1:11" ht="16.5" x14ac:dyDescent="0.3">
      <c r="A104" s="1"/>
      <c r="B104" s="113" t="s">
        <v>161</v>
      </c>
      <c r="C104" s="114" t="s">
        <v>162</v>
      </c>
      <c r="D104" s="115" t="s">
        <v>139</v>
      </c>
      <c r="E104" s="141">
        <f>IFERROR(FLOOR(+E102/E103,0.01)," ")</f>
        <v>48.120000000000005</v>
      </c>
      <c r="F104" s="142">
        <f>IFERROR(FLOOR(+F102/F103,0.01)," ")</f>
        <v>56.7</v>
      </c>
      <c r="G104" s="36" t="s">
        <v>19</v>
      </c>
    </row>
    <row r="105" spans="1:11" ht="16.5" x14ac:dyDescent="0.3">
      <c r="A105" s="1"/>
      <c r="B105" s="113" t="s">
        <v>163</v>
      </c>
      <c r="C105" s="114" t="s">
        <v>164</v>
      </c>
      <c r="D105" s="115" t="s">
        <v>139</v>
      </c>
      <c r="E105" s="151">
        <f>E104*1.12</f>
        <v>53.894400000000012</v>
      </c>
      <c r="F105" s="152">
        <f>F104*1.12</f>
        <v>63.504000000000012</v>
      </c>
      <c r="G105" s="36" t="s">
        <v>19</v>
      </c>
    </row>
    <row r="106" spans="1:11" ht="17.25" thickBot="1" x14ac:dyDescent="0.35">
      <c r="A106" s="1"/>
      <c r="B106" s="153" t="s">
        <v>165</v>
      </c>
      <c r="C106" s="154" t="s">
        <v>166</v>
      </c>
      <c r="D106" s="155" t="s">
        <v>139</v>
      </c>
      <c r="E106" s="156">
        <f>IFERROR(FLOOR(+IF((E55+E56)&lt;E34,(E68-E55-E56-E58+E34+E120)/E103,(E68-E113+E120)/E103),0.01)," ")</f>
        <v>73.430000000000007</v>
      </c>
      <c r="F106" s="157">
        <f>IFERROR(FLOOR(+IF((F55+F56)&lt;F34,(F68-F55-F56-F58+F34+F120)/F103,(F68-F113+F120)/F103),0.01)," ")</f>
        <v>113.26</v>
      </c>
      <c r="G106" s="36" t="s">
        <v>19</v>
      </c>
    </row>
    <row r="107" spans="1:11" ht="17.25" customHeight="1" x14ac:dyDescent="0.3">
      <c r="A107" s="1"/>
      <c r="B107" s="105"/>
      <c r="C107" s="106"/>
      <c r="D107" s="107"/>
      <c r="E107" s="106"/>
      <c r="F107" s="106"/>
      <c r="G107" s="158"/>
      <c r="H107" s="35"/>
    </row>
    <row r="108" spans="1:11" ht="17.25" thickBot="1" x14ac:dyDescent="0.35">
      <c r="A108" s="1"/>
      <c r="B108" s="33" t="s">
        <v>167</v>
      </c>
      <c r="C108" s="1"/>
      <c r="D108" s="1"/>
      <c r="E108" s="1"/>
      <c r="F108" s="1"/>
      <c r="G108" s="10" t="s">
        <v>168</v>
      </c>
    </row>
    <row r="109" spans="1:11" ht="21" thickBot="1" x14ac:dyDescent="0.35">
      <c r="A109" s="1"/>
      <c r="B109" s="292" t="s">
        <v>169</v>
      </c>
      <c r="C109" s="284"/>
      <c r="D109" s="284"/>
      <c r="E109" s="284"/>
      <c r="F109" s="285"/>
      <c r="G109" s="3"/>
    </row>
    <row r="110" spans="1:11" ht="25.5" customHeight="1" x14ac:dyDescent="0.3">
      <c r="A110" s="1"/>
      <c r="B110" s="293" t="s">
        <v>43</v>
      </c>
      <c r="C110" s="295" t="s">
        <v>170</v>
      </c>
      <c r="D110" s="295" t="s">
        <v>171</v>
      </c>
      <c r="E110" s="54" t="s">
        <v>32</v>
      </c>
      <c r="F110" s="55" t="s">
        <v>33</v>
      </c>
      <c r="G110" s="3"/>
    </row>
    <row r="111" spans="1:11" ht="29.25" thickBot="1" x14ac:dyDescent="0.35">
      <c r="A111" s="1"/>
      <c r="B111" s="294"/>
      <c r="C111" s="296"/>
      <c r="D111" s="296"/>
      <c r="E111" s="159" t="s">
        <v>172</v>
      </c>
      <c r="F111" s="160" t="s">
        <v>172</v>
      </c>
      <c r="G111" s="10"/>
    </row>
    <row r="112" spans="1:11" ht="17.25" thickBot="1" x14ac:dyDescent="0.35">
      <c r="A112" s="1"/>
      <c r="B112" s="161">
        <v>1</v>
      </c>
      <c r="C112" s="162">
        <v>2</v>
      </c>
      <c r="D112" s="162" t="s">
        <v>47</v>
      </c>
      <c r="E112" s="162">
        <v>3</v>
      </c>
      <c r="F112" s="163">
        <v>4</v>
      </c>
      <c r="G112" s="10"/>
    </row>
    <row r="113" spans="1:8" ht="27.95" customHeight="1" x14ac:dyDescent="0.3">
      <c r="A113" s="1"/>
      <c r="B113" s="164" t="s">
        <v>79</v>
      </c>
      <c r="C113" s="109" t="s">
        <v>173</v>
      </c>
      <c r="D113" s="110" t="s">
        <v>50</v>
      </c>
      <c r="E113" s="165">
        <v>0.16</v>
      </c>
      <c r="F113" s="166">
        <v>0.94</v>
      </c>
      <c r="G113" s="36" t="s">
        <v>19</v>
      </c>
    </row>
    <row r="114" spans="1:8" ht="28.5" x14ac:dyDescent="0.3">
      <c r="A114" s="1"/>
      <c r="B114" s="167" t="s">
        <v>174</v>
      </c>
      <c r="C114" s="168" t="s">
        <v>175</v>
      </c>
      <c r="D114" s="134" t="s">
        <v>50</v>
      </c>
      <c r="E114" s="73">
        <v>0.22676399999999999</v>
      </c>
      <c r="F114" s="74">
        <v>2.0685180000000001</v>
      </c>
      <c r="G114" s="36" t="s">
        <v>19</v>
      </c>
    </row>
    <row r="115" spans="1:8" ht="42.75" x14ac:dyDescent="0.3">
      <c r="A115" s="1"/>
      <c r="B115" s="139" t="s">
        <v>176</v>
      </c>
      <c r="C115" s="169" t="s">
        <v>177</v>
      </c>
      <c r="D115" s="115" t="s">
        <v>50</v>
      </c>
      <c r="E115" s="73"/>
      <c r="F115" s="74"/>
      <c r="G115" s="36" t="s">
        <v>19</v>
      </c>
    </row>
    <row r="116" spans="1:8" ht="42.75" x14ac:dyDescent="0.3">
      <c r="A116" s="1"/>
      <c r="B116" s="139" t="s">
        <v>178</v>
      </c>
      <c r="C116" s="169" t="s">
        <v>179</v>
      </c>
      <c r="D116" s="115" t="s">
        <v>50</v>
      </c>
      <c r="E116" s="73"/>
      <c r="F116" s="74"/>
      <c r="G116" s="36" t="s">
        <v>19</v>
      </c>
    </row>
    <row r="117" spans="1:8" ht="28.5" x14ac:dyDescent="0.3">
      <c r="A117" s="1"/>
      <c r="B117" s="139" t="s">
        <v>180</v>
      </c>
      <c r="C117" s="169" t="s">
        <v>181</v>
      </c>
      <c r="D117" s="115" t="s">
        <v>50</v>
      </c>
      <c r="E117" s="73"/>
      <c r="F117" s="74"/>
      <c r="G117" s="36" t="s">
        <v>19</v>
      </c>
    </row>
    <row r="118" spans="1:8" ht="27.95" customHeight="1" x14ac:dyDescent="0.3">
      <c r="A118" s="1"/>
      <c r="B118" s="139" t="s">
        <v>182</v>
      </c>
      <c r="C118" s="169" t="s">
        <v>183</v>
      </c>
      <c r="D118" s="115" t="s">
        <v>50</v>
      </c>
      <c r="E118" s="136">
        <f>+E113-E114-E115-E116-E117</f>
        <v>-6.676399999999999E-2</v>
      </c>
      <c r="F118" s="137">
        <f>+F113-F114-F115-F116-F117</f>
        <v>-1.1285180000000001</v>
      </c>
      <c r="G118" s="36" t="s">
        <v>19</v>
      </c>
    </row>
    <row r="119" spans="1:8" ht="28.5" x14ac:dyDescent="0.3">
      <c r="A119" s="1"/>
      <c r="B119" s="139" t="s">
        <v>184</v>
      </c>
      <c r="C119" s="169" t="s">
        <v>185</v>
      </c>
      <c r="D119" s="115" t="s">
        <v>50</v>
      </c>
      <c r="E119" s="73">
        <v>0.16</v>
      </c>
      <c r="F119" s="74">
        <v>0.94</v>
      </c>
      <c r="G119" s="36" t="s">
        <v>19</v>
      </c>
    </row>
    <row r="120" spans="1:8" ht="42.75" x14ac:dyDescent="0.3">
      <c r="A120" s="1"/>
      <c r="B120" s="139" t="s">
        <v>186</v>
      </c>
      <c r="C120" s="140" t="s">
        <v>187</v>
      </c>
      <c r="D120" s="115" t="s">
        <v>50</v>
      </c>
      <c r="E120" s="136">
        <f>IFERROR(+IF((E114+E115)&lt;(E121),E116+E117+E121,E114+E115+E116+E117),"  ")</f>
        <v>0.77</v>
      </c>
      <c r="F120" s="137">
        <f>IFERROR(+IF((F114+F115)&lt;(F121),F116+F117+F121,F114+F115+F116+F117)," ")</f>
        <v>2.23</v>
      </c>
      <c r="G120" s="36" t="s">
        <v>19</v>
      </c>
    </row>
    <row r="121" spans="1:8" ht="28.5" x14ac:dyDescent="0.3">
      <c r="A121" s="1"/>
      <c r="B121" s="139" t="s">
        <v>188</v>
      </c>
      <c r="C121" s="140" t="s">
        <v>189</v>
      </c>
      <c r="D121" s="115" t="s">
        <v>50</v>
      </c>
      <c r="E121" s="73">
        <v>0.77</v>
      </c>
      <c r="F121" s="74">
        <v>2.23</v>
      </c>
      <c r="G121" s="36" t="s">
        <v>19</v>
      </c>
    </row>
    <row r="122" spans="1:8" ht="29.25" thickBot="1" x14ac:dyDescent="0.35">
      <c r="A122" s="1"/>
      <c r="B122" s="170" t="s">
        <v>190</v>
      </c>
      <c r="C122" s="171" t="s">
        <v>191</v>
      </c>
      <c r="D122" s="155" t="s">
        <v>50</v>
      </c>
      <c r="E122" s="78">
        <v>0.16</v>
      </c>
      <c r="F122" s="79">
        <v>0.94</v>
      </c>
      <c r="G122" s="36" t="s">
        <v>19</v>
      </c>
    </row>
    <row r="123" spans="1:8" ht="17.25" x14ac:dyDescent="0.3">
      <c r="A123" s="1"/>
      <c r="B123" s="53"/>
      <c r="C123" s="1"/>
      <c r="D123" s="1"/>
      <c r="E123" s="1"/>
      <c r="F123" s="1"/>
      <c r="G123" s="3"/>
    </row>
    <row r="124" spans="1:8" ht="16.5" x14ac:dyDescent="0.3">
      <c r="A124" s="1"/>
      <c r="B124" s="172"/>
      <c r="C124" s="1"/>
      <c r="D124" s="173"/>
      <c r="E124" s="174"/>
      <c r="F124" s="173"/>
      <c r="G124" s="175"/>
      <c r="H124" s="34"/>
    </row>
    <row r="125" spans="1:8" ht="17.25" thickBot="1" x14ac:dyDescent="0.35">
      <c r="A125" s="1"/>
      <c r="B125" s="33" t="s">
        <v>192</v>
      </c>
      <c r="C125" s="176"/>
      <c r="D125" s="176"/>
      <c r="E125" s="173"/>
      <c r="F125" s="173"/>
      <c r="G125" s="177"/>
      <c r="H125" s="34"/>
    </row>
    <row r="126" spans="1:8" ht="44.1" customHeight="1" thickBot="1" x14ac:dyDescent="0.35">
      <c r="A126" s="1"/>
      <c r="B126" s="297" t="str">
        <f>+IF(AND([2]Identifikace!D21="Prosím vyberte",[2]Identifikace!N21="Prosím vyberte"),"Vyplňte, prosím, v listu Identifikace, zda uplatňujete dvousložkovou formu ceny.",IF(OR([2]Identifikace!D21="ano",[2]Identifikace!N21="ano"),"V listu Identifikace jste uvedli, že uplatňujete DVOUSLOŽKOVOU FORMU CENY, vyplňte, prosím, tuto tabulku.",IF([2]Identifikace!D21=[2]Identifikace!N21="ne""V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26" s="298"/>
      <c r="D126" s="298"/>
      <c r="E126" s="298"/>
      <c r="F126" s="299"/>
      <c r="G126" s="177"/>
      <c r="H126" s="34"/>
    </row>
    <row r="127" spans="1:8" ht="17.25" thickBot="1" x14ac:dyDescent="0.35">
      <c r="A127" s="1"/>
      <c r="B127" s="33"/>
      <c r="C127" s="176"/>
      <c r="D127" s="176"/>
      <c r="E127" s="173"/>
      <c r="F127" s="173"/>
      <c r="G127" s="177"/>
      <c r="H127" s="34"/>
    </row>
    <row r="128" spans="1:8" ht="56.25" customHeight="1" thickBot="1" x14ac:dyDescent="0.35">
      <c r="A128" s="1"/>
      <c r="B128" s="283" t="s">
        <v>193</v>
      </c>
      <c r="C128" s="284"/>
      <c r="D128" s="284"/>
      <c r="E128" s="284"/>
      <c r="F128" s="285"/>
      <c r="G128" s="127"/>
      <c r="H128" s="117"/>
    </row>
    <row r="129" spans="1:8" ht="16.5" x14ac:dyDescent="0.3">
      <c r="A129" s="1"/>
      <c r="B129" s="286"/>
      <c r="C129" s="287" t="s">
        <v>133</v>
      </c>
      <c r="D129" s="287" t="s">
        <v>134</v>
      </c>
      <c r="E129" s="178" t="s">
        <v>32</v>
      </c>
      <c r="F129" s="179" t="s">
        <v>33</v>
      </c>
      <c r="G129" s="288"/>
    </row>
    <row r="130" spans="1:8" ht="16.5" x14ac:dyDescent="0.3">
      <c r="A130" s="1"/>
      <c r="B130" s="286"/>
      <c r="C130" s="287"/>
      <c r="D130" s="287"/>
      <c r="E130" s="56" t="s">
        <v>46</v>
      </c>
      <c r="F130" s="59" t="s">
        <v>46</v>
      </c>
      <c r="G130" s="288"/>
    </row>
    <row r="131" spans="1:8" ht="17.25" thickBot="1" x14ac:dyDescent="0.35">
      <c r="A131" s="1"/>
      <c r="B131" s="180">
        <v>1</v>
      </c>
      <c r="C131" s="130">
        <v>2</v>
      </c>
      <c r="D131" s="130" t="s">
        <v>47</v>
      </c>
      <c r="E131" s="130">
        <v>3</v>
      </c>
      <c r="F131" s="131">
        <v>4</v>
      </c>
      <c r="G131" s="288"/>
    </row>
    <row r="132" spans="1:8" ht="28.5" x14ac:dyDescent="0.3">
      <c r="A132" s="1"/>
      <c r="B132" s="108" t="s">
        <v>194</v>
      </c>
      <c r="C132" s="109" t="s">
        <v>195</v>
      </c>
      <c r="D132" s="110" t="s">
        <v>50</v>
      </c>
      <c r="E132" s="165"/>
      <c r="F132" s="166"/>
      <c r="G132" s="36" t="s">
        <v>19</v>
      </c>
    </row>
    <row r="133" spans="1:8" ht="28.5" x14ac:dyDescent="0.3">
      <c r="A133" s="1"/>
      <c r="B133" s="113" t="s">
        <v>196</v>
      </c>
      <c r="C133" s="114" t="s">
        <v>197</v>
      </c>
      <c r="D133" s="115" t="s">
        <v>152</v>
      </c>
      <c r="E133" s="141">
        <f>IFERROR(+(E132/E102)*100,"  ")</f>
        <v>0</v>
      </c>
      <c r="F133" s="142">
        <f>IFERROR(+(F132/F102)*100,"  ")</f>
        <v>0</v>
      </c>
      <c r="G133" s="36" t="s">
        <v>19</v>
      </c>
    </row>
    <row r="134" spans="1:8" ht="28.5" x14ac:dyDescent="0.3">
      <c r="A134" s="1"/>
      <c r="B134" s="113" t="s">
        <v>198</v>
      </c>
      <c r="C134" s="114" t="s">
        <v>199</v>
      </c>
      <c r="D134" s="115" t="s">
        <v>50</v>
      </c>
      <c r="E134" s="181" t="str">
        <f>IF(E132&lt;&gt;0,E102-E132," ")</f>
        <v xml:space="preserve"> </v>
      </c>
      <c r="F134" s="182" t="str">
        <f>IF(F132&lt;&gt;0,F102-F132," ")</f>
        <v xml:space="preserve"> </v>
      </c>
      <c r="G134" s="36" t="s">
        <v>19</v>
      </c>
    </row>
    <row r="135" spans="1:8" ht="27.95" customHeight="1" x14ac:dyDescent="0.3">
      <c r="A135" s="1"/>
      <c r="B135" s="113" t="s">
        <v>200</v>
      </c>
      <c r="C135" s="114" t="s">
        <v>201</v>
      </c>
      <c r="D135" s="115" t="s">
        <v>50</v>
      </c>
      <c r="E135" s="136" t="str">
        <f>IFERROR(IF(E133&lt;&gt;0,E97*(1-(E133/100))," "),"  ")</f>
        <v xml:space="preserve"> </v>
      </c>
      <c r="F135" s="137" t="str">
        <f>IFERROR(IF(F133&lt;&gt;0,F97*(1-(F133/100))," "),"  ")</f>
        <v xml:space="preserve"> </v>
      </c>
      <c r="G135" s="36" t="s">
        <v>19</v>
      </c>
    </row>
    <row r="136" spans="1:8" ht="27.95" customHeight="1" x14ac:dyDescent="0.3">
      <c r="A136" s="1"/>
      <c r="B136" s="113" t="s">
        <v>202</v>
      </c>
      <c r="C136" s="114" t="s">
        <v>203</v>
      </c>
      <c r="D136" s="115" t="s">
        <v>50</v>
      </c>
      <c r="E136" s="136" t="str">
        <f>IFERROR(+E134-E135," ")</f>
        <v xml:space="preserve"> </v>
      </c>
      <c r="F136" s="137" t="str">
        <f>IFERROR(+F134-F135," ")</f>
        <v xml:space="preserve"> </v>
      </c>
      <c r="G136" s="36" t="s">
        <v>19</v>
      </c>
    </row>
    <row r="137" spans="1:8" ht="27.95" customHeight="1" x14ac:dyDescent="0.3">
      <c r="A137" s="1"/>
      <c r="B137" s="113" t="s">
        <v>204</v>
      </c>
      <c r="C137" s="183" t="s">
        <v>205</v>
      </c>
      <c r="D137" s="115" t="s">
        <v>139</v>
      </c>
      <c r="E137" s="141" t="str">
        <f>IFERROR(FLOOR(+E134/E103,0.01)," ")</f>
        <v xml:space="preserve"> </v>
      </c>
      <c r="F137" s="142" t="str">
        <f>IFERROR(FLOOR(+F134/F103,0.01)," ")</f>
        <v xml:space="preserve"> </v>
      </c>
      <c r="G137" s="36" t="s">
        <v>19</v>
      </c>
    </row>
    <row r="138" spans="1:8" ht="27.95" customHeight="1" x14ac:dyDescent="0.3">
      <c r="A138" s="1"/>
      <c r="B138" s="113" t="s">
        <v>206</v>
      </c>
      <c r="C138" s="183" t="s">
        <v>207</v>
      </c>
      <c r="D138" s="115" t="s">
        <v>139</v>
      </c>
      <c r="E138" s="151"/>
      <c r="F138" s="152"/>
      <c r="G138" s="36" t="s">
        <v>19</v>
      </c>
    </row>
    <row r="139" spans="1:8" ht="40.5" customHeight="1" thickBot="1" x14ac:dyDescent="0.35">
      <c r="A139" s="1"/>
      <c r="B139" s="184" t="s">
        <v>208</v>
      </c>
      <c r="C139" s="289" t="s">
        <v>209</v>
      </c>
      <c r="D139" s="290"/>
      <c r="E139" s="185"/>
      <c r="F139" s="186"/>
      <c r="G139" s="36" t="s">
        <v>19</v>
      </c>
      <c r="H139" s="120"/>
    </row>
    <row r="140" spans="1:8" ht="17.25" x14ac:dyDescent="0.3">
      <c r="A140" s="1"/>
      <c r="B140" s="53"/>
      <c r="C140" s="1"/>
      <c r="D140" s="1"/>
      <c r="E140" s="1"/>
      <c r="F140" s="1"/>
      <c r="G140" s="3"/>
    </row>
    <row r="141" spans="1:8" ht="17.25" x14ac:dyDescent="0.3">
      <c r="A141" s="1"/>
      <c r="B141" s="53"/>
      <c r="C141" s="1"/>
      <c r="D141" s="1"/>
      <c r="E141" s="1"/>
      <c r="F141" s="1"/>
      <c r="G141" s="3"/>
    </row>
    <row r="142" spans="1:8" ht="17.25" thickBot="1" x14ac:dyDescent="0.35">
      <c r="A142" s="1"/>
      <c r="B142" s="33" t="s">
        <v>210</v>
      </c>
      <c r="C142" s="187"/>
      <c r="D142" s="187"/>
      <c r="E142" s="187"/>
      <c r="F142" s="188"/>
      <c r="G142" s="3"/>
    </row>
    <row r="143" spans="1:8" ht="55.5" customHeight="1" thickBot="1" x14ac:dyDescent="0.4">
      <c r="A143" s="1"/>
      <c r="B143" s="276" t="s">
        <v>211</v>
      </c>
      <c r="C143" s="277"/>
      <c r="D143" s="277"/>
      <c r="E143" s="277"/>
      <c r="F143" s="278"/>
      <c r="G143" s="3"/>
    </row>
    <row r="144" spans="1:8" ht="17.25" thickBot="1" x14ac:dyDescent="0.35">
      <c r="A144" s="1"/>
      <c r="B144" s="187" t="s">
        <v>212</v>
      </c>
      <c r="C144" s="187"/>
      <c r="D144" s="187"/>
      <c r="E144" s="187"/>
      <c r="F144" s="187"/>
      <c r="G144" s="10"/>
    </row>
    <row r="145" spans="1:10" ht="16.5" x14ac:dyDescent="0.3">
      <c r="A145" s="1"/>
      <c r="B145" s="279" t="s">
        <v>43</v>
      </c>
      <c r="C145" s="281" t="s">
        <v>44</v>
      </c>
      <c r="D145" s="270" t="s">
        <v>134</v>
      </c>
      <c r="E145" s="189" t="s">
        <v>32</v>
      </c>
      <c r="F145" s="44" t="s">
        <v>33</v>
      </c>
      <c r="G145" s="3"/>
    </row>
    <row r="146" spans="1:10" ht="16.5" x14ac:dyDescent="0.3">
      <c r="A146" s="1"/>
      <c r="B146" s="280"/>
      <c r="C146" s="282"/>
      <c r="D146" s="271"/>
      <c r="E146" s="57" t="s">
        <v>213</v>
      </c>
      <c r="F146" s="58" t="s">
        <v>213</v>
      </c>
      <c r="G146" s="10"/>
    </row>
    <row r="147" spans="1:10" ht="16.5" x14ac:dyDescent="0.3">
      <c r="A147" s="1"/>
      <c r="B147" s="280"/>
      <c r="C147" s="282"/>
      <c r="D147" s="272"/>
      <c r="E147" s="57" t="s">
        <v>46</v>
      </c>
      <c r="F147" s="58" t="s">
        <v>46</v>
      </c>
      <c r="G147" s="3"/>
    </row>
    <row r="148" spans="1:10" ht="17.25" thickBot="1" x14ac:dyDescent="0.35">
      <c r="A148" s="1"/>
      <c r="B148" s="190">
        <v>1</v>
      </c>
      <c r="C148" s="191">
        <v>2</v>
      </c>
      <c r="D148" s="191" t="s">
        <v>47</v>
      </c>
      <c r="E148" s="191">
        <v>3</v>
      </c>
      <c r="F148" s="192">
        <v>4</v>
      </c>
      <c r="G148" s="193"/>
    </row>
    <row r="149" spans="1:10" ht="18" thickBot="1" x14ac:dyDescent="0.35">
      <c r="A149" s="1"/>
      <c r="B149" s="273" t="s">
        <v>214</v>
      </c>
      <c r="C149" s="274"/>
      <c r="D149" s="274"/>
      <c r="E149" s="274"/>
      <c r="F149" s="275"/>
      <c r="G149" s="36"/>
    </row>
    <row r="150" spans="1:10" ht="28.5" x14ac:dyDescent="0.3">
      <c r="A150" s="194"/>
      <c r="B150" s="195" t="s">
        <v>215</v>
      </c>
      <c r="C150" s="196" t="s">
        <v>216</v>
      </c>
      <c r="D150" s="197" t="s">
        <v>50</v>
      </c>
      <c r="E150" s="89"/>
      <c r="F150" s="90"/>
      <c r="G150" s="36" t="s">
        <v>19</v>
      </c>
    </row>
    <row r="151" spans="1:10" ht="16.5" x14ac:dyDescent="0.3">
      <c r="A151" s="194"/>
      <c r="B151" s="198" t="s">
        <v>217</v>
      </c>
      <c r="C151" s="199" t="s">
        <v>218</v>
      </c>
      <c r="D151" s="200" t="s">
        <v>107</v>
      </c>
      <c r="E151" s="201">
        <v>4.8999999999999998E-3</v>
      </c>
      <c r="F151" s="202">
        <v>4.8999999999999998E-3</v>
      </c>
      <c r="G151" s="36" t="s">
        <v>19</v>
      </c>
    </row>
    <row r="152" spans="1:10" ht="16.5" x14ac:dyDescent="0.3">
      <c r="A152" s="194"/>
      <c r="B152" s="198" t="s">
        <v>219</v>
      </c>
      <c r="C152" s="135" t="s">
        <v>220</v>
      </c>
      <c r="D152" s="200" t="s">
        <v>50</v>
      </c>
      <c r="E152" s="136" t="str">
        <f>IF(ISBLANK(E150),"  ",E150*E151)</f>
        <v xml:space="preserve">  </v>
      </c>
      <c r="F152" s="137" t="str">
        <f>IF(ISBLANK(F150),"  ",F150*F151)</f>
        <v xml:space="preserve">  </v>
      </c>
      <c r="G152" s="36" t="s">
        <v>19</v>
      </c>
      <c r="H152" s="4"/>
      <c r="I152" s="203"/>
    </row>
    <row r="153" spans="1:10" ht="29.25" x14ac:dyDescent="0.3">
      <c r="A153" s="194"/>
      <c r="B153" s="198" t="s">
        <v>221</v>
      </c>
      <c r="C153" s="204" t="s">
        <v>222</v>
      </c>
      <c r="D153" s="200" t="s">
        <v>50</v>
      </c>
      <c r="E153" s="91">
        <v>47.960999999999999</v>
      </c>
      <c r="F153" s="205">
        <v>184.09100000000001</v>
      </c>
      <c r="G153" s="36" t="s">
        <v>19</v>
      </c>
    </row>
    <row r="154" spans="1:10" ht="14.25" customHeight="1" x14ac:dyDescent="0.3">
      <c r="A154" s="194"/>
      <c r="B154" s="198" t="s">
        <v>223</v>
      </c>
      <c r="C154" s="135" t="s">
        <v>224</v>
      </c>
      <c r="D154" s="200" t="s">
        <v>107</v>
      </c>
      <c r="E154" s="201">
        <v>9.1999999999999998E-3</v>
      </c>
      <c r="F154" s="202">
        <v>9.1999999999999998E-3</v>
      </c>
      <c r="G154" s="36" t="s">
        <v>19</v>
      </c>
    </row>
    <row r="155" spans="1:10" ht="16.5" x14ac:dyDescent="0.3">
      <c r="A155" s="194"/>
      <c r="B155" s="198" t="s">
        <v>225</v>
      </c>
      <c r="C155" s="135" t="s">
        <v>226</v>
      </c>
      <c r="D155" s="200" t="s">
        <v>50</v>
      </c>
      <c r="E155" s="136">
        <f>IF(ISBLANK(E153),"  ",E153*E154)</f>
        <v>0.4412412</v>
      </c>
      <c r="F155" s="137">
        <f>IF(ISBLANK(F153)," ",F153*F154)</f>
        <v>1.6936372</v>
      </c>
      <c r="G155" s="36" t="s">
        <v>19</v>
      </c>
      <c r="H155" s="4"/>
      <c r="I155" s="203"/>
    </row>
    <row r="156" spans="1:10" ht="42.75" x14ac:dyDescent="0.3">
      <c r="A156" s="194"/>
      <c r="B156" s="198" t="s">
        <v>227</v>
      </c>
      <c r="C156" s="135" t="s">
        <v>228</v>
      </c>
      <c r="D156" s="200" t="s">
        <v>50</v>
      </c>
      <c r="E156" s="91"/>
      <c r="F156" s="92"/>
      <c r="G156" s="36" t="s">
        <v>19</v>
      </c>
      <c r="H156" s="120"/>
      <c r="I156" s="203"/>
    </row>
    <row r="157" spans="1:10" ht="42.75" x14ac:dyDescent="0.3">
      <c r="A157" s="194"/>
      <c r="B157" s="198" t="s">
        <v>229</v>
      </c>
      <c r="C157" s="135" t="s">
        <v>230</v>
      </c>
      <c r="D157" s="200" t="s">
        <v>50</v>
      </c>
      <c r="E157" s="91"/>
      <c r="F157" s="92"/>
      <c r="G157" s="36" t="s">
        <v>19</v>
      </c>
    </row>
    <row r="158" spans="1:10" ht="16.5" x14ac:dyDescent="0.3">
      <c r="A158" s="194"/>
      <c r="B158" s="198" t="s">
        <v>231</v>
      </c>
      <c r="C158" s="135" t="s">
        <v>232</v>
      </c>
      <c r="D158" s="200" t="s">
        <v>50</v>
      </c>
      <c r="E158" s="206">
        <v>7.0000000000000007E-2</v>
      </c>
      <c r="F158" s="207">
        <v>7.0000000000000007E-2</v>
      </c>
      <c r="G158" s="36" t="s">
        <v>19</v>
      </c>
    </row>
    <row r="159" spans="1:10" ht="16.5" x14ac:dyDescent="0.3">
      <c r="A159" s="194"/>
      <c r="B159" s="198" t="s">
        <v>233</v>
      </c>
      <c r="C159" s="135" t="s">
        <v>234</v>
      </c>
      <c r="D159" s="200" t="s">
        <v>107</v>
      </c>
      <c r="E159" s="136" t="str">
        <f>+IF(ISBLANK(E157),"  ",E157*E158)</f>
        <v xml:space="preserve">  </v>
      </c>
      <c r="F159" s="137" t="str">
        <f>+IF(ISBLANK(F157),"  ",F157*F158)</f>
        <v xml:space="preserve">  </v>
      </c>
      <c r="G159" s="36" t="s">
        <v>19</v>
      </c>
      <c r="I159" s="203"/>
    </row>
    <row r="160" spans="1:10" ht="17.25" thickBot="1" x14ac:dyDescent="0.35">
      <c r="A160" s="194"/>
      <c r="B160" s="208" t="s">
        <v>235</v>
      </c>
      <c r="C160" s="122" t="s">
        <v>236</v>
      </c>
      <c r="D160" s="123" t="s">
        <v>50</v>
      </c>
      <c r="E160" s="209">
        <f>+SUMIF(E152,"&gt;=0",E152)+SUMIF(E155,"&gt;=0",E155)+SUMIF(E156,"&gt;=0",E156)+SUMIF(E159,"&gt;=0",E159)</f>
        <v>0.4412412</v>
      </c>
      <c r="F160" s="85">
        <f>+SUMIF(F152,"&gt;=0",F152)+SUMIF(F155,"&gt;=0",F155)+SUMIF(F156,"&gt;=0",F156)+SUMIF(F159,"&gt;=0",F159)</f>
        <v>1.6936372</v>
      </c>
      <c r="G160" s="36" t="s">
        <v>19</v>
      </c>
      <c r="H160" s="4"/>
      <c r="J160" s="210"/>
    </row>
    <row r="161" spans="1:8" ht="18" thickBot="1" x14ac:dyDescent="0.35">
      <c r="A161" s="1"/>
      <c r="B161" s="255" t="s">
        <v>237</v>
      </c>
      <c r="C161" s="256"/>
      <c r="D161" s="256"/>
      <c r="E161" s="256"/>
      <c r="F161" s="257"/>
      <c r="G161" s="1"/>
    </row>
    <row r="162" spans="1:8" ht="30" x14ac:dyDescent="0.3">
      <c r="A162" s="194"/>
      <c r="B162" s="211" t="s">
        <v>238</v>
      </c>
      <c r="C162" s="196" t="s">
        <v>239</v>
      </c>
      <c r="D162" s="110" t="s">
        <v>240</v>
      </c>
      <c r="E162" s="89">
        <v>0.68</v>
      </c>
      <c r="F162" s="90"/>
      <c r="G162" s="36" t="s">
        <v>19</v>
      </c>
      <c r="H162" s="4"/>
    </row>
    <row r="163" spans="1:8" ht="16.5" x14ac:dyDescent="0.3">
      <c r="A163" s="194"/>
      <c r="B163" s="212" t="s">
        <v>241</v>
      </c>
      <c r="C163" s="135" t="s">
        <v>242</v>
      </c>
      <c r="D163" s="213" t="s">
        <v>107</v>
      </c>
      <c r="E163" s="214">
        <v>1.07</v>
      </c>
      <c r="F163" s="215">
        <v>1.07</v>
      </c>
      <c r="G163" s="36" t="s">
        <v>19</v>
      </c>
    </row>
    <row r="164" spans="1:8" ht="29.25" thickBot="1" x14ac:dyDescent="0.35">
      <c r="A164" s="194"/>
      <c r="B164" s="216" t="s">
        <v>243</v>
      </c>
      <c r="C164" s="122" t="s">
        <v>244</v>
      </c>
      <c r="D164" s="123" t="s">
        <v>50</v>
      </c>
      <c r="E164" s="84">
        <f>+IF(E162&gt;0,E162*E163*E103,"x")</f>
        <v>3.8562800000000008E-2</v>
      </c>
      <c r="F164" s="85" t="str">
        <f>+IF(F162&gt;0,F162*F163*F103,"x")</f>
        <v>x</v>
      </c>
      <c r="G164" s="36" t="s">
        <v>19</v>
      </c>
      <c r="H164" s="4"/>
    </row>
    <row r="165" spans="1:8" ht="18" thickBot="1" x14ac:dyDescent="0.35">
      <c r="A165" s="1"/>
      <c r="B165" s="255" t="s">
        <v>245</v>
      </c>
      <c r="C165" s="256"/>
      <c r="D165" s="256"/>
      <c r="E165" s="256"/>
      <c r="F165" s="257"/>
      <c r="G165" s="1"/>
    </row>
    <row r="166" spans="1:8" ht="18" customHeight="1" x14ac:dyDescent="0.3">
      <c r="A166" s="194"/>
      <c r="B166" s="195" t="s">
        <v>246</v>
      </c>
      <c r="C166" s="196" t="s">
        <v>247</v>
      </c>
      <c r="D166" s="217" t="s">
        <v>50</v>
      </c>
      <c r="E166" s="218">
        <f>IF(AND(E160&lt;&gt;0,E164&gt;0),MIN(E160,E164),E160)</f>
        <v>3.8562800000000008E-2</v>
      </c>
      <c r="F166" s="219">
        <f>IF(AND(F160&lt;&gt;0,F164&gt;0),MIN(F160,F164),F160)</f>
        <v>1.6936372</v>
      </c>
      <c r="G166" s="36" t="s">
        <v>19</v>
      </c>
      <c r="H166" s="4"/>
    </row>
    <row r="167" spans="1:8" ht="17.25" thickBot="1" x14ac:dyDescent="0.35">
      <c r="A167" s="194"/>
      <c r="B167" s="208" t="s">
        <v>148</v>
      </c>
      <c r="C167" s="220" t="s">
        <v>149</v>
      </c>
      <c r="D167" s="192" t="s">
        <v>50</v>
      </c>
      <c r="E167" s="84">
        <f>+E98</f>
        <v>3.8407999999999998E-2</v>
      </c>
      <c r="F167" s="85">
        <f>+F98</f>
        <v>1.3343000000000001E-2</v>
      </c>
      <c r="G167" s="36" t="s">
        <v>19</v>
      </c>
      <c r="H167" s="4"/>
    </row>
    <row r="168" spans="1:8" ht="16.5" x14ac:dyDescent="0.3">
      <c r="A168" s="1"/>
      <c r="B168" s="4"/>
      <c r="C168" s="187"/>
      <c r="D168" s="187"/>
      <c r="E168" s="187"/>
      <c r="F168" s="187"/>
      <c r="G168" s="3"/>
    </row>
    <row r="169" spans="1:8" ht="16.5" x14ac:dyDescent="0.3">
      <c r="A169" s="1"/>
      <c r="B169" s="221"/>
      <c r="C169" s="187"/>
      <c r="D169" s="187"/>
      <c r="E169" s="187"/>
      <c r="F169" s="187"/>
      <c r="G169" s="3"/>
    </row>
    <row r="170" spans="1:8" ht="17.25" thickBot="1" x14ac:dyDescent="0.35">
      <c r="A170" s="1"/>
      <c r="B170" s="33" t="s">
        <v>248</v>
      </c>
      <c r="C170" s="187"/>
      <c r="D170" s="187"/>
      <c r="E170" s="187"/>
      <c r="F170" s="187"/>
      <c r="G170" s="3"/>
    </row>
    <row r="171" spans="1:8" ht="42.75" customHeight="1" thickBot="1" x14ac:dyDescent="0.35">
      <c r="A171" s="1"/>
      <c r="B171" s="264" t="s">
        <v>249</v>
      </c>
      <c r="C171" s="265"/>
      <c r="D171" s="265"/>
      <c r="E171" s="265"/>
      <c r="F171" s="266"/>
      <c r="G171" s="3"/>
    </row>
    <row r="172" spans="1:8" ht="17.25" thickBot="1" x14ac:dyDescent="0.35">
      <c r="A172" s="1"/>
      <c r="B172" s="33"/>
      <c r="C172" s="187"/>
      <c r="D172" s="187"/>
      <c r="E172" s="187"/>
      <c r="F172" s="187"/>
      <c r="G172" s="3"/>
    </row>
    <row r="173" spans="1:8" ht="15.75" customHeight="1" x14ac:dyDescent="0.3">
      <c r="A173" s="1"/>
      <c r="B173" s="267" t="s">
        <v>43</v>
      </c>
      <c r="C173" s="270" t="s">
        <v>44</v>
      </c>
      <c r="D173" s="270" t="s">
        <v>134</v>
      </c>
      <c r="E173" s="189" t="s">
        <v>32</v>
      </c>
      <c r="F173" s="44" t="s">
        <v>33</v>
      </c>
      <c r="G173" s="3"/>
    </row>
    <row r="174" spans="1:8" ht="16.5" x14ac:dyDescent="0.3">
      <c r="A174" s="1"/>
      <c r="B174" s="268"/>
      <c r="C174" s="271"/>
      <c r="D174" s="271"/>
      <c r="E174" s="57" t="s">
        <v>213</v>
      </c>
      <c r="F174" s="58" t="s">
        <v>213</v>
      </c>
      <c r="G174" s="3"/>
    </row>
    <row r="175" spans="1:8" ht="16.5" x14ac:dyDescent="0.3">
      <c r="A175" s="1"/>
      <c r="B175" s="269"/>
      <c r="C175" s="272"/>
      <c r="D175" s="272"/>
      <c r="E175" s="57" t="s">
        <v>46</v>
      </c>
      <c r="F175" s="58" t="s">
        <v>46</v>
      </c>
      <c r="G175" s="3"/>
    </row>
    <row r="176" spans="1:8" ht="17.25" thickBot="1" x14ac:dyDescent="0.35">
      <c r="A176" s="1"/>
      <c r="B176" s="190">
        <v>1</v>
      </c>
      <c r="C176" s="191">
        <v>2</v>
      </c>
      <c r="D176" s="191" t="s">
        <v>47</v>
      </c>
      <c r="E176" s="191">
        <v>3</v>
      </c>
      <c r="F176" s="192">
        <v>4</v>
      </c>
      <c r="G176" s="3"/>
    </row>
    <row r="177" spans="1:8" ht="15.75" customHeight="1" thickBot="1" x14ac:dyDescent="0.35">
      <c r="A177" s="1"/>
      <c r="B177" s="273" t="s">
        <v>250</v>
      </c>
      <c r="C177" s="274"/>
      <c r="D177" s="274"/>
      <c r="E177" s="274"/>
      <c r="F177" s="275"/>
      <c r="G177" s="3"/>
    </row>
    <row r="178" spans="1:8" ht="28.5" x14ac:dyDescent="0.3">
      <c r="A178" s="194"/>
      <c r="B178" s="195" t="s">
        <v>251</v>
      </c>
      <c r="C178" s="222" t="s">
        <v>252</v>
      </c>
      <c r="D178" s="197" t="s">
        <v>50</v>
      </c>
      <c r="E178" s="89">
        <v>47.960999999999999</v>
      </c>
      <c r="F178" s="90">
        <v>184.09100000000001</v>
      </c>
      <c r="G178" s="36" t="s">
        <v>19</v>
      </c>
    </row>
    <row r="179" spans="1:8" ht="16.5" x14ac:dyDescent="0.3">
      <c r="A179" s="194"/>
      <c r="B179" s="198" t="s">
        <v>253</v>
      </c>
      <c r="C179" s="223" t="s">
        <v>224</v>
      </c>
      <c r="D179" s="224" t="s">
        <v>107</v>
      </c>
      <c r="E179" s="225">
        <v>9.1999999999999998E-3</v>
      </c>
      <c r="F179" s="226">
        <v>9.1999999999999998E-3</v>
      </c>
      <c r="G179" s="36" t="s">
        <v>19</v>
      </c>
    </row>
    <row r="180" spans="1:8" ht="16.5" x14ac:dyDescent="0.3">
      <c r="A180" s="194"/>
      <c r="B180" s="198" t="s">
        <v>254</v>
      </c>
      <c r="C180" s="223" t="s">
        <v>226</v>
      </c>
      <c r="D180" s="224" t="s">
        <v>50</v>
      </c>
      <c r="E180" s="227">
        <f>IF(ISBLANK(E178),"  ",E178*E179)</f>
        <v>0.4412412</v>
      </c>
      <c r="F180" s="144">
        <f>IF(ISBLANK(F178),"  ",F178*F179)</f>
        <v>1.6936372</v>
      </c>
      <c r="G180" s="36" t="s">
        <v>19</v>
      </c>
    </row>
    <row r="181" spans="1:8" ht="42.75" x14ac:dyDescent="0.3">
      <c r="A181" s="194"/>
      <c r="B181" s="198" t="s">
        <v>255</v>
      </c>
      <c r="C181" s="223" t="s">
        <v>256</v>
      </c>
      <c r="D181" s="224" t="s">
        <v>50</v>
      </c>
      <c r="E181" s="91"/>
      <c r="F181" s="92"/>
      <c r="G181" s="36" t="s">
        <v>19</v>
      </c>
      <c r="H181" s="228"/>
    </row>
    <row r="182" spans="1:8" ht="29.25" thickBot="1" x14ac:dyDescent="0.35">
      <c r="A182" s="194"/>
      <c r="B182" s="208" t="s">
        <v>257</v>
      </c>
      <c r="C182" s="229" t="s">
        <v>258</v>
      </c>
      <c r="D182" s="230" t="s">
        <v>50</v>
      </c>
      <c r="E182" s="231">
        <f>+SUMIF(E180,"&gt;=0",E180)+SUMIF(E181,"&gt;=0",E181)</f>
        <v>0.4412412</v>
      </c>
      <c r="F182" s="232">
        <f>+SUMIF(F180,"&gt;=0",F180)+SUMIF(F181,"&gt;=0",F181)</f>
        <v>1.6936372</v>
      </c>
      <c r="G182" s="36" t="s">
        <v>19</v>
      </c>
    </row>
    <row r="183" spans="1:8" ht="16.5" customHeight="1" thickBot="1" x14ac:dyDescent="0.35">
      <c r="A183" s="1"/>
      <c r="B183" s="255" t="s">
        <v>259</v>
      </c>
      <c r="C183" s="256"/>
      <c r="D183" s="256"/>
      <c r="E183" s="256"/>
      <c r="F183" s="257"/>
      <c r="G183" s="233"/>
    </row>
    <row r="184" spans="1:8" ht="30" x14ac:dyDescent="0.3">
      <c r="A184" s="194"/>
      <c r="B184" s="195" t="s">
        <v>260</v>
      </c>
      <c r="C184" s="196" t="s">
        <v>261</v>
      </c>
      <c r="D184" s="197" t="s">
        <v>262</v>
      </c>
      <c r="E184" s="234"/>
      <c r="F184" s="235"/>
      <c r="G184" s="36" t="s">
        <v>19</v>
      </c>
    </row>
    <row r="185" spans="1:8" ht="16.5" x14ac:dyDescent="0.3">
      <c r="A185" s="194"/>
      <c r="B185" s="198" t="s">
        <v>263</v>
      </c>
      <c r="C185" s="135" t="s">
        <v>242</v>
      </c>
      <c r="D185" s="224" t="s">
        <v>107</v>
      </c>
      <c r="E185" s="236">
        <v>1.07</v>
      </c>
      <c r="F185" s="237">
        <v>1.07</v>
      </c>
      <c r="G185" s="36" t="s">
        <v>19</v>
      </c>
    </row>
    <row r="186" spans="1:8" ht="29.25" thickBot="1" x14ac:dyDescent="0.35">
      <c r="A186" s="194"/>
      <c r="B186" s="208" t="s">
        <v>264</v>
      </c>
      <c r="C186" s="122" t="s">
        <v>265</v>
      </c>
      <c r="D186" s="230" t="s">
        <v>50</v>
      </c>
      <c r="E186" s="238" t="str">
        <f>+IF(E184&gt;0,E184*E185*E103,"x")</f>
        <v>x</v>
      </c>
      <c r="F186" s="232" t="str">
        <f>+IF(F184&gt;0,F184*F185*F103,"x")</f>
        <v>x</v>
      </c>
      <c r="G186" s="36" t="s">
        <v>19</v>
      </c>
    </row>
    <row r="187" spans="1:8" ht="18" thickBot="1" x14ac:dyDescent="0.35">
      <c r="A187" s="1"/>
      <c r="B187" s="255" t="s">
        <v>266</v>
      </c>
      <c r="C187" s="256"/>
      <c r="D187" s="256"/>
      <c r="E187" s="256"/>
      <c r="F187" s="257"/>
      <c r="G187" s="233"/>
    </row>
    <row r="188" spans="1:8" ht="18" customHeight="1" x14ac:dyDescent="0.3">
      <c r="A188" s="194"/>
      <c r="B188" s="195" t="s">
        <v>267</v>
      </c>
      <c r="C188" s="196" t="s">
        <v>247</v>
      </c>
      <c r="D188" s="239" t="s">
        <v>50</v>
      </c>
      <c r="E188" s="240">
        <f>IF(AND(E182&lt;&gt;0,E186&gt;0),MIN(E182,E186),E182)</f>
        <v>0.4412412</v>
      </c>
      <c r="F188" s="69">
        <f>IF(AND(F182&lt;&gt;0,F186&gt;0),MIN(F182,F186),F182)</f>
        <v>1.6936372</v>
      </c>
      <c r="G188" s="36" t="s">
        <v>19</v>
      </c>
    </row>
    <row r="189" spans="1:8" ht="17.25" thickBot="1" x14ac:dyDescent="0.35">
      <c r="A189" s="194"/>
      <c r="B189" s="208" t="s">
        <v>182</v>
      </c>
      <c r="C189" s="122" t="s">
        <v>149</v>
      </c>
      <c r="D189" s="230" t="s">
        <v>50</v>
      </c>
      <c r="E189" s="209">
        <f>+E118</f>
        <v>-6.676399999999999E-2</v>
      </c>
      <c r="F189" s="85">
        <f>+F118</f>
        <v>-1.1285180000000001</v>
      </c>
      <c r="G189" s="36" t="s">
        <v>19</v>
      </c>
    </row>
    <row r="190" spans="1:8" ht="17.25" thickBot="1" x14ac:dyDescent="0.35">
      <c r="A190" s="1"/>
      <c r="B190" s="241"/>
      <c r="C190" s="21"/>
      <c r="D190" s="21"/>
      <c r="E190" s="21"/>
      <c r="F190" s="21"/>
      <c r="G190" s="233"/>
    </row>
    <row r="191" spans="1:8" s="243" customFormat="1" ht="15" customHeight="1" x14ac:dyDescent="0.3">
      <c r="A191" s="2"/>
      <c r="B191" s="248" t="s">
        <v>268</v>
      </c>
      <c r="C191" s="248"/>
      <c r="D191" s="258" t="s">
        <v>269</v>
      </c>
      <c r="E191" s="259"/>
      <c r="F191" s="260"/>
      <c r="G191" s="177"/>
      <c r="H191" s="242"/>
    </row>
    <row r="192" spans="1:8" s="243" customFormat="1" ht="15" customHeight="1" x14ac:dyDescent="0.3">
      <c r="A192" s="2"/>
      <c r="B192" s="248" t="s">
        <v>270</v>
      </c>
      <c r="C192" s="248"/>
      <c r="D192" s="261">
        <v>733642573</v>
      </c>
      <c r="E192" s="262"/>
      <c r="F192" s="263"/>
      <c r="G192" s="244"/>
      <c r="H192" s="242"/>
    </row>
    <row r="193" spans="1:8" s="243" customFormat="1" ht="15" customHeight="1" x14ac:dyDescent="0.3">
      <c r="A193" s="2"/>
      <c r="B193" s="248" t="s">
        <v>271</v>
      </c>
      <c r="C193" s="248"/>
      <c r="D193" s="249" t="s">
        <v>272</v>
      </c>
      <c r="E193" s="250"/>
      <c r="F193" s="251"/>
      <c r="G193" s="244"/>
      <c r="H193" s="242"/>
    </row>
    <row r="194" spans="1:8" s="243" customFormat="1" ht="15" customHeight="1" thickBot="1" x14ac:dyDescent="0.35">
      <c r="A194" s="2"/>
      <c r="B194" s="248" t="s">
        <v>273</v>
      </c>
      <c r="C194" s="248"/>
      <c r="D194" s="252">
        <v>46009</v>
      </c>
      <c r="E194" s="253"/>
      <c r="F194" s="254"/>
      <c r="G194" s="244"/>
      <c r="H194" s="242"/>
    </row>
    <row r="195" spans="1:8" ht="15" customHeight="1" x14ac:dyDescent="0.3">
      <c r="A195" s="1"/>
      <c r="B195" s="2"/>
      <c r="C195" s="1"/>
      <c r="D195" s="1"/>
      <c r="E195" s="1"/>
      <c r="F195" s="1"/>
      <c r="G195" s="3"/>
    </row>
    <row r="196" spans="1:8" ht="15" hidden="1" customHeight="1" x14ac:dyDescent="0.3">
      <c r="B196" s="245"/>
    </row>
    <row r="197" spans="1:8" ht="15" hidden="1" customHeight="1" x14ac:dyDescent="0.3">
      <c r="H197" s="247"/>
    </row>
    <row r="198" spans="1:8" ht="15" hidden="1" customHeight="1" x14ac:dyDescent="0.3">
      <c r="H198" s="247"/>
    </row>
    <row r="199" spans="1:8" ht="15" hidden="1" customHeight="1" x14ac:dyDescent="0.3">
      <c r="H199" s="247"/>
    </row>
    <row r="200" spans="1:8" ht="16.5" x14ac:dyDescent="0.3"/>
  </sheetData>
  <mergeCells count="66">
    <mergeCell ref="B193:C193"/>
    <mergeCell ref="D193:F193"/>
    <mergeCell ref="B194:C194"/>
    <mergeCell ref="D194:F194"/>
    <mergeCell ref="B183:F183"/>
    <mergeCell ref="B187:F187"/>
    <mergeCell ref="B191:C191"/>
    <mergeCell ref="D191:F191"/>
    <mergeCell ref="B192:C192"/>
    <mergeCell ref="D192:F192"/>
    <mergeCell ref="B165:F165"/>
    <mergeCell ref="B171:F171"/>
    <mergeCell ref="B173:B175"/>
    <mergeCell ref="C173:C175"/>
    <mergeCell ref="D173:D175"/>
    <mergeCell ref="B177:F177"/>
    <mergeCell ref="B143:F143"/>
    <mergeCell ref="B145:B147"/>
    <mergeCell ref="C145:C147"/>
    <mergeCell ref="D145:D147"/>
    <mergeCell ref="B149:F149"/>
    <mergeCell ref="B161:F161"/>
    <mergeCell ref="B128:F128"/>
    <mergeCell ref="B129:B130"/>
    <mergeCell ref="C129:C130"/>
    <mergeCell ref="D129:D130"/>
    <mergeCell ref="G129:G131"/>
    <mergeCell ref="C139:D139"/>
    <mergeCell ref="G90:G92"/>
    <mergeCell ref="B109:F109"/>
    <mergeCell ref="B110:B111"/>
    <mergeCell ref="C110:C111"/>
    <mergeCell ref="D110:D111"/>
    <mergeCell ref="B126:F126"/>
    <mergeCell ref="B39:B41"/>
    <mergeCell ref="C39:C41"/>
    <mergeCell ref="D39:D41"/>
    <mergeCell ref="B89:F89"/>
    <mergeCell ref="B90:B91"/>
    <mergeCell ref="C90:C91"/>
    <mergeCell ref="D90:D91"/>
    <mergeCell ref="D29:F29"/>
    <mergeCell ref="D30:F30"/>
    <mergeCell ref="C34:D34"/>
    <mergeCell ref="C35:D35"/>
    <mergeCell ref="C36:D36"/>
    <mergeCell ref="B38:F38"/>
    <mergeCell ref="B25:B26"/>
    <mergeCell ref="D25:F25"/>
    <mergeCell ref="D26:F26"/>
    <mergeCell ref="B27:B28"/>
    <mergeCell ref="D27:F27"/>
    <mergeCell ref="D28:F28"/>
    <mergeCell ref="B11:F11"/>
    <mergeCell ref="B12:F12"/>
    <mergeCell ref="B18:F18"/>
    <mergeCell ref="D19:E19"/>
    <mergeCell ref="B23:B24"/>
    <mergeCell ref="D23:F23"/>
    <mergeCell ref="D24:F24"/>
    <mergeCell ref="B5:F5"/>
    <mergeCell ref="B6:F6"/>
    <mergeCell ref="B7:F7"/>
    <mergeCell ref="B8:F8"/>
    <mergeCell ref="B9:F9"/>
    <mergeCell ref="B10:F10"/>
  </mergeCells>
  <conditionalFormatting sqref="B126:F126">
    <cfRule type="notContainsText" dxfId="244" priority="8" operator="notContains" text="Vyplňte, prosím, v listu Identifikace, zda uplatňujete dvousložkovou formu ceny.">
      <formula>ISERROR(SEARCH("Vyplňte, prosím, v listu Identifikace, zda uplatňujete dvousložkovou formu ceny.",B126))</formula>
    </cfRule>
  </conditionalFormatting>
  <conditionalFormatting sqref="E43">
    <cfRule type="expression" dxfId="243" priority="43">
      <formula>+AND(ISBLANK($E$44:$E$47))</formula>
    </cfRule>
  </conditionalFormatting>
  <conditionalFormatting sqref="E48">
    <cfRule type="expression" dxfId="242" priority="42">
      <formula>+AND(ISBLANK($E$49:$E$50))</formula>
    </cfRule>
  </conditionalFormatting>
  <conditionalFormatting sqref="E51">
    <cfRule type="expression" dxfId="241" priority="41">
      <formula>+AND(ISBLANK($E$52:$E$53))</formula>
    </cfRule>
  </conditionalFormatting>
  <conditionalFormatting sqref="E54">
    <cfRule type="expression" dxfId="240" priority="40">
      <formula>+OR(ISNUMBER($E$55),ISNUMBER($E$56),ISNUMBER($E$57),$E$58&lt;&gt;0)</formula>
    </cfRule>
  </conditionalFormatting>
  <conditionalFormatting sqref="E58">
    <cfRule type="expression" dxfId="239" priority="7">
      <formula>+ISBLANK($E$113)</formula>
    </cfRule>
  </conditionalFormatting>
  <conditionalFormatting sqref="E59">
    <cfRule type="expression" dxfId="238" priority="39">
      <formula>+AND(ISBLANK($E$60:$E$62))</formula>
    </cfRule>
  </conditionalFormatting>
  <conditionalFormatting sqref="E68">
    <cfRule type="expression" dxfId="237" priority="29">
      <formula>+OR($E$43&lt;&gt;0,$E$48&lt;&gt;0,$E$51&lt;&gt;0,$E$54&lt;&gt;0,$E$59&lt;&gt;0,$E$63&lt;&gt;0,$E$64&lt;&gt;0,$E$65&lt;&gt;0,$E$66&lt;&gt;0)</formula>
    </cfRule>
  </conditionalFormatting>
  <conditionalFormatting sqref="E94">
    <cfRule type="expression" dxfId="236" priority="33">
      <formula>+AND(ISBLANK($E$95:$E$96))</formula>
    </cfRule>
  </conditionalFormatting>
  <conditionalFormatting sqref="E97">
    <cfRule type="expression" dxfId="235" priority="24">
      <formula>+AND(ISBLANK($E$44:$E$47),ISBLANK($E$49:$E$50),ISBLANK($E$52:$E$53),ISBLANK($E$55:$E$57),ISBLANK($E$60:$E$66),ISBLANK($E$95:$E$96))</formula>
    </cfRule>
  </conditionalFormatting>
  <conditionalFormatting sqref="E100">
    <cfRule type="expression" dxfId="234" priority="27">
      <formula>+AND(ISBLANK($E$55:$E$56),ISBLANK($E$35))</formula>
    </cfRule>
  </conditionalFormatting>
  <conditionalFormatting sqref="E101">
    <cfRule type="expression" dxfId="233" priority="26">
      <formula>+AND(ISBLANK($E$98),$E$100&gt;=0)</formula>
    </cfRule>
  </conditionalFormatting>
  <conditionalFormatting sqref="E118">
    <cfRule type="expression" dxfId="232" priority="30">
      <formula>+AND(ISBLANK($E$113:$E$117))</formula>
    </cfRule>
  </conditionalFormatting>
  <conditionalFormatting sqref="E120">
    <cfRule type="expression" dxfId="231" priority="21">
      <formula>+AND(ISBLANK($E$113:$E$117))</formula>
    </cfRule>
  </conditionalFormatting>
  <conditionalFormatting sqref="E133">
    <cfRule type="expression" dxfId="230" priority="2">
      <formula>+ISBLANK($E$132)</formula>
    </cfRule>
  </conditionalFormatting>
  <conditionalFormatting sqref="E134">
    <cfRule type="expression" dxfId="229" priority="4">
      <formula>+AND($E$132&gt;0,$E$102&gt;0)</formula>
    </cfRule>
  </conditionalFormatting>
  <conditionalFormatting sqref="E160">
    <cfRule type="expression" dxfId="228" priority="19">
      <formula>+AND(ISBLANK($E$150),ISBLANK($E$153),ISBLANK($E$156:$E$157))</formula>
    </cfRule>
  </conditionalFormatting>
  <conditionalFormatting sqref="E164">
    <cfRule type="expression" dxfId="227" priority="48">
      <formula>+ISBLANK($E$162)</formula>
    </cfRule>
  </conditionalFormatting>
  <conditionalFormatting sqref="E166">
    <cfRule type="expression" dxfId="226" priority="12">
      <formula>+AND(ISBLANK($E$150),ISBLANK($E$153),ISBLANK($E$156:$E$157),ISBLANK($E$162))</formula>
    </cfRule>
  </conditionalFormatting>
  <conditionalFormatting sqref="E167">
    <cfRule type="expression" dxfId="225" priority="10">
      <formula>+ISBLANK($E$98)</formula>
    </cfRule>
  </conditionalFormatting>
  <conditionalFormatting sqref="E182">
    <cfRule type="expression" dxfId="224" priority="17">
      <formula>+AND(ISBLANK($E$178),ISBLANK($E$181))</formula>
    </cfRule>
  </conditionalFormatting>
  <conditionalFormatting sqref="E186">
    <cfRule type="expression" dxfId="223" priority="46">
      <formula>+ISBLANK($E$184)</formula>
    </cfRule>
  </conditionalFormatting>
  <conditionalFormatting sqref="E188">
    <cfRule type="expression" dxfId="222" priority="14">
      <formula>+AND(ISBLANK($E$178),ISBLANK($E$181),ISBLANK($E$184))</formula>
    </cfRule>
  </conditionalFormatting>
  <conditionalFormatting sqref="E189">
    <cfRule type="expression" dxfId="221" priority="44">
      <formula>+AND(ISBLANK($E$113),ISBLANK($E$114),ISBLANK($E$115),ISBLANK($E$116),ISBLANK($E$117))</formula>
    </cfRule>
  </conditionalFormatting>
  <conditionalFormatting sqref="E102:F103">
    <cfRule type="cellIs" dxfId="220" priority="5" operator="equal">
      <formula>0</formula>
    </cfRule>
  </conditionalFormatting>
  <conditionalFormatting sqref="F43">
    <cfRule type="expression" dxfId="219" priority="38">
      <formula>+AND(ISBLANK($F$44:$F$47))</formula>
    </cfRule>
  </conditionalFormatting>
  <conditionalFormatting sqref="F48">
    <cfRule type="expression" dxfId="218" priority="37">
      <formula>+AND(ISBLANK($F$49:$F$50))</formula>
    </cfRule>
  </conditionalFormatting>
  <conditionalFormatting sqref="F51">
    <cfRule type="expression" dxfId="217" priority="36">
      <formula>+AND(ISBLANK($F$52:$F$53))</formula>
    </cfRule>
  </conditionalFormatting>
  <conditionalFormatting sqref="F54">
    <cfRule type="expression" dxfId="216" priority="35">
      <formula>+OR(ISNUMBER($F$55),ISNUMBER($F$56),ISNUMBER($F$57),$F$58&lt;&gt;0)</formula>
    </cfRule>
  </conditionalFormatting>
  <conditionalFormatting sqref="F58">
    <cfRule type="expression" dxfId="215" priority="6">
      <formula>+ISBLANK($F$113)</formula>
    </cfRule>
  </conditionalFormatting>
  <conditionalFormatting sqref="F59">
    <cfRule type="expression" dxfId="214" priority="34">
      <formula>+AND(ISBLANK($F$60:$F$62))</formula>
    </cfRule>
  </conditionalFormatting>
  <conditionalFormatting sqref="F68">
    <cfRule type="expression" dxfId="213" priority="28">
      <formula>+OR($F$43&lt;&gt;0,$F$48&lt;&gt;0,$F$51&lt;&gt;0,$F$54&lt;&gt;0,$F$59&lt;&gt;0,$F$63&lt;&gt;0,$F$64&lt;&gt;0,$F$65&lt;&gt;0,$F$66&lt;&gt;0)</formula>
    </cfRule>
  </conditionalFormatting>
  <conditionalFormatting sqref="F94">
    <cfRule type="expression" dxfId="212" priority="32">
      <formula>+AND(ISBLANK($F$95:$F$96))</formula>
    </cfRule>
  </conditionalFormatting>
  <conditionalFormatting sqref="F97">
    <cfRule type="expression" dxfId="211" priority="23">
      <formula>+AND(ISBLANK($F$44:$F$47),ISBLANK($F$49:$F$50),ISBLANK($F$52:$F$53),ISBLANK($F$55:$F$57),ISBLANK($F$60:$F$66),ISBLANK($F$95:$F$96))</formula>
    </cfRule>
  </conditionalFormatting>
  <conditionalFormatting sqref="F100">
    <cfRule type="expression" dxfId="210" priority="25">
      <formula>+AND(ISBLANK($F$55:$F$56),ISBLANK($F$35))</formula>
    </cfRule>
  </conditionalFormatting>
  <conditionalFormatting sqref="F101">
    <cfRule type="expression" dxfId="209" priority="22">
      <formula>+AND(ISBLANK($F$98),$F$100&gt;=0)</formula>
    </cfRule>
  </conditionalFormatting>
  <conditionalFormatting sqref="F118">
    <cfRule type="expression" dxfId="208" priority="31">
      <formula>+AND(ISBLANK($F$113:$F$117))</formula>
    </cfRule>
  </conditionalFormatting>
  <conditionalFormatting sqref="F120">
    <cfRule type="expression" dxfId="207" priority="20">
      <formula>+AND(ISBLANK($F$113:$F$117))</formula>
    </cfRule>
  </conditionalFormatting>
  <conditionalFormatting sqref="F133">
    <cfRule type="expression" dxfId="206" priority="1">
      <formula>+ISBLANK($F$132)</formula>
    </cfRule>
  </conditionalFormatting>
  <conditionalFormatting sqref="F134">
    <cfRule type="expression" dxfId="205" priority="3">
      <formula>+AND($F$132&gt;0,$F$102&gt;0)</formula>
    </cfRule>
  </conditionalFormatting>
  <conditionalFormatting sqref="F160">
    <cfRule type="expression" dxfId="204" priority="18">
      <formula>+AND(ISBLANK($F$150),ISBLANK($F$153),ISBLANK($F$156:$F$157))</formula>
    </cfRule>
  </conditionalFormatting>
  <conditionalFormatting sqref="F164">
    <cfRule type="expression" dxfId="203" priority="47">
      <formula>+ISBLANK($F$162)</formula>
    </cfRule>
  </conditionalFormatting>
  <conditionalFormatting sqref="F166">
    <cfRule type="expression" dxfId="202" priority="11">
      <formula>+AND(ISBLANK($F$150),ISBLANK($F$153),ISBLANK($F$156:$F$157),ISBLANK($F$162))</formula>
    </cfRule>
  </conditionalFormatting>
  <conditionalFormatting sqref="F167">
    <cfRule type="expression" dxfId="201" priority="9">
      <formula>+ISBLANK($F$98)</formula>
    </cfRule>
  </conditionalFormatting>
  <conditionalFormatting sqref="F182">
    <cfRule type="expression" dxfId="200" priority="16">
      <formula>+AND(ISBLANK($F$178),ISBLANK($F$181))</formula>
    </cfRule>
  </conditionalFormatting>
  <conditionalFormatting sqref="F186">
    <cfRule type="expression" dxfId="199" priority="45">
      <formula>+ISBLANK($F$184)</formula>
    </cfRule>
  </conditionalFormatting>
  <conditionalFormatting sqref="F188">
    <cfRule type="expression" dxfId="198" priority="13">
      <formula>+AND(ISBLANK($F$178),ISBLANK($F$181),ISBLANK($F$184))</formula>
    </cfRule>
  </conditionalFormatting>
  <conditionalFormatting sqref="F189">
    <cfRule type="expression" dxfId="197" priority="15">
      <formula>+AND(ISBLANK($F$113),ISBLANK($F$114),ISBLANK($F$115),ISBLANK($F$116),ISBLANK($F$117))</formula>
    </cfRule>
  </conditionalFormatting>
  <conditionalFormatting sqref="G21">
    <cfRule type="containsText" dxfId="196" priority="49" operator="containsText" text="Vyplňte, prosím, nejprve záložku Identifikace">
      <formula>NOT(ISERROR(SEARCH("Vyplňte, prosím, nejprve záložku Identifikace",G21)))</formula>
    </cfRule>
  </conditionalFormatting>
  <dataValidations count="6">
    <dataValidation allowBlank="1" showInputMessage="1" showErrorMessage="1" promptTitle="Hodnota musí být minimálně 0" prompt="Hodnota na tomto řádku musí být minimálně 0._x000a_Je vypočtena vzorcem: _x000a_ř. VII.1 - ř. 4.1 - ř. 4.2 _x000a__x000a_a zároveň platí: ř.16 ≤ ř.14. _x000a_" sqref="E100" xr:uid="{D1A37F58-3A1B-4B46-8349-2B2FC0BC69D7}"/>
    <dataValidation allowBlank="1" showInputMessage="1" showErrorMessage="1" promptTitle="Hodnota musí být minimálně 0" prompt="Hodnota na tomto řádku musí být minimálně 0._x000a_Je vypočtena vzorcem: _x000a_ř. VII.1 - ř. 4.1 - ř. 4.2._x000a_" sqref="F100" xr:uid="{D85453B7-BD50-4E09-A7D3-16ED2E5A27B9}"/>
    <dataValidation type="list" allowBlank="1" showInputMessage="1" showErrorMessage="1" sqref="D29:F29" xr:uid="{3A885276-6FFD-4385-8E11-15727967C7C7}">
      <formula1>"Prosím vyberte., Formulář A,Formulář B, Formulář C, Formulář D, Formulář E, Formulář F, Formulář G"</formula1>
    </dataValidation>
    <dataValidation type="decimal" operator="lessThanOrEqual" allowBlank="1" showInputMessage="1" showErrorMessage="1" errorTitle="Chybná hodnota" error="V tomto řádku může hodnota menší nebo rovna nule._x000a_Prosím opravte." sqref="F95" xr:uid="{EAF40CC0-49CB-47D7-981D-0D34460F59CA}">
      <formula1>0</formula1>
    </dataValidation>
    <dataValidation type="decimal" operator="lessThanOrEqual" allowBlank="1" showInputMessage="1" showErrorMessage="1" errorTitle="Chybná hodnota" error="V tomto řádku může hodnota menší nebo rovna nule._x000a_Prosím opravte. _x000a_" sqref="E95 E64:F64" xr:uid="{B4AD5087-9C54-421A-AB6F-1BA812FE4CD0}">
      <formula1>0</formula1>
    </dataValidation>
    <dataValidation allowBlank="1" showInputMessage="1" showErrorMessage="1" errorTitle="Hodnota z  Tab. č. 3" error="Tato hodnota se načítá z řádku č. 4.4 &quot;Pachtovné/nájemné infrastrukturního majektu&quot; v Tabulce č. 3. " promptTitle="Hodnota z ř. 4.4 v Tab. č. 3" prompt="Hodnota v tomto řádku se načte z řádku č. 4. 4 v Tabulce č. 3 níže." sqref="E58:F58" xr:uid="{50D1153C-0CE4-4593-977C-62C97EDF7F16}"/>
  </dataValidations>
  <hyperlinks>
    <hyperlink ref="G43" location="Vysvětlivky!B21:E21" display="více zde" xr:uid="{F79F7B6D-619A-45A2-8A8E-9AF8F43E19AE}"/>
    <hyperlink ref="G44" location="Vysvětlivky!B22:E22" display="více zde" xr:uid="{175E35F1-C086-46C6-BEA7-66619E0E678F}"/>
    <hyperlink ref="G45" location="Vysvětlivky!B23:E23" display="více zde" xr:uid="{9C40CC54-43ED-42C9-9B8A-9C2D1806DA30}"/>
    <hyperlink ref="G46" location="Vysvětlivky!B24:E24" display="více zde" xr:uid="{0AACD4F5-B623-4261-8C07-2E801BCFE817}"/>
    <hyperlink ref="G47" location="Vysvětlivky!B25:E25" display="více zde" xr:uid="{3D758768-B79F-44C0-B58E-A2CAD914422C}"/>
    <hyperlink ref="G48" location="Vysvětlivky!B26:E26" display="více zde" xr:uid="{489555D3-074C-4EE8-8031-2B6597ACE718}"/>
    <hyperlink ref="G49" location="Vysvětlivky!B27:E27" display="více zde" xr:uid="{337D6466-7D44-49CF-B52E-FEED68EDAECD}"/>
    <hyperlink ref="G50" location="Vysvětlivky!B28:E28" display="více zde" xr:uid="{628FA18C-AA96-4488-AF6E-A73533B39C5C}"/>
    <hyperlink ref="G51:G58" location="Vysvětlivky!B36:E36" display="více zde" xr:uid="{F85C4EB7-6ECC-406B-BB84-889720BA2122}"/>
    <hyperlink ref="G51" location="Vysvětlivky!B29:E29" display="více zde" xr:uid="{A22B4344-AC62-4347-BBFE-56795C8219C3}"/>
    <hyperlink ref="G52" location="Vysvětlivky!B30:E30" display="více zde" xr:uid="{45896B66-289C-4FB7-9C70-D45173C08F7A}"/>
    <hyperlink ref="G53" location="Vysvětlivky!B31:E31" display="více zde" xr:uid="{58644A6E-10D8-4944-A5BA-A18414A6BF0B}"/>
    <hyperlink ref="G54" location="Vysvětlivky!B32:E32" display="více zde" xr:uid="{E86F7C0B-C8EE-4397-A460-CB0846ACA513}"/>
    <hyperlink ref="G55" location="Vysvětlivky!B33:E33" display="více zde" xr:uid="{D3C582A0-1A65-49A9-A8A0-A8CA91E2D014}"/>
    <hyperlink ref="G56" location="Vysvětlivky!B34:E34" display="více zde" xr:uid="{5EF3C6B7-13EC-4024-A3E1-515C72FC6690}"/>
    <hyperlink ref="G57" location="Vysvětlivky!B35:E35" display="více zde" xr:uid="{F2C09934-236C-4EE2-87E5-C378CA67ED8B}"/>
    <hyperlink ref="G58" location="Vysvětlivky!B36:E36" display="více zde" xr:uid="{8C21F11B-6AEB-4D62-A557-76682243EB49}"/>
    <hyperlink ref="G59:G63" location="Vysvětlivky!B36:E36" display="více zde" xr:uid="{09EC530B-60CC-46C7-AEDF-97C347EFA93A}"/>
    <hyperlink ref="G59" location="Vysvětlivky!B37:E37" display="více zde" xr:uid="{8982F797-1F5D-424C-B55F-3B8DA1F8B17F}"/>
    <hyperlink ref="G60" location="Vysvětlivky!B38:E38" display="více zde" xr:uid="{B008319B-C035-42FE-BDE3-BA2B2CC495E2}"/>
    <hyperlink ref="G61" location="Vysvětlivky!B39:E39" display="více zde" xr:uid="{5260A2D2-5AED-4C6E-B9B6-3442EEDDFE28}"/>
    <hyperlink ref="G62" location="Vysvětlivky!B40:E40" display="více zde" xr:uid="{7105BC9B-AE88-4A22-91FA-A08250955827}"/>
    <hyperlink ref="G63" location="Vysvětlivky!B41:E41" display="více zde" xr:uid="{6B0FBF37-9D60-4073-ABE2-475F8F660ADE}"/>
    <hyperlink ref="G73" location="Vysvětlivky!B50:E50" display="více zde" xr:uid="{1926D592-C700-4C4B-B312-DCECE3CFE4B4}"/>
    <hyperlink ref="G74" location="Vysvětlivky!B51:E51" display="více zde" xr:uid="{C5235A26-6FE4-4F0A-9B9C-E9C7372E68CA}"/>
    <hyperlink ref="G75" location="Vysvětlivky!B52:E52" display="více zde" xr:uid="{1CB22F5E-86E7-4E6C-A989-AB5242C920E8}"/>
    <hyperlink ref="G64:G68" location="Vysvětlivky!B36:E36" display="více zde" xr:uid="{74EEB6D6-4C62-4D46-85D8-9C98BFA1102D}"/>
    <hyperlink ref="G64" location="Vysvětlivky!B42:E42" display="více zde" xr:uid="{195CC8A9-0FA1-40F2-99FA-E3AC9937ED54}"/>
    <hyperlink ref="G65" location="Vysvětlivky!B43:E43" display="více zde" xr:uid="{066C0F76-1355-4388-A8E7-7E95373536EA}"/>
    <hyperlink ref="G66" location="Vysvětlivky!B44:E44" display="více zde" xr:uid="{5EB8203C-00E0-4CA2-9924-DD66F1E46463}"/>
    <hyperlink ref="G67" location="Vysvětlivky!B45:E45" display="více zde" xr:uid="{A5871EB3-C4DC-4A46-9032-1B705B346A7F}"/>
    <hyperlink ref="G68" location="Vysvětlivky!B46:E46" display="více zde" xr:uid="{8F80AF39-07EF-4E2B-B377-3345D0616800}"/>
    <hyperlink ref="G70" location="Vysvětlivky!B47:E47" display="více zde" xr:uid="{81D1E2CC-4DC3-4E15-968F-886D3970E308}"/>
    <hyperlink ref="G71:G72" location="Vysvětlivky!B47:E47" display="více zde" xr:uid="{8A26841A-FC47-47B9-8976-2AFE4372BAEA}"/>
    <hyperlink ref="G71" location="Vysvětlivky!B48:E48" display="více zde" xr:uid="{2FEEA505-79F1-47F3-A602-B15370899973}"/>
    <hyperlink ref="G72" location="Vysvětlivky!B49:E49" display="více zde" xr:uid="{41216C77-BB93-48C9-93FE-FB3CB6BE3221}"/>
    <hyperlink ref="G76:G78" location="Vysvětlivky!B52:E52" display="více zde" xr:uid="{3AD04CA7-AC07-42BC-AA4F-8F9077A693E2}"/>
    <hyperlink ref="G76" location="Vysvětlivky!B53:E53" display="více zde" xr:uid="{35553E3A-F5BD-4E26-A045-FF2582EEBE99}"/>
    <hyperlink ref="G77" location="Vysvětlivky!B54:E54" display="více zde" xr:uid="{A4CCC737-94D2-4F4E-9E7A-1CAE8A05349E}"/>
    <hyperlink ref="G78" location="Vysvětlivky!B55:E55" display="více zde" xr:uid="{2AA081C1-B7E8-4B3B-9342-9F9B558C1C36}"/>
    <hyperlink ref="G93" location="Vysvětlivky!B62:E62" display="více zde" xr:uid="{94E14D0C-D155-45B2-9285-516B6ABEBC70}"/>
    <hyperlink ref="G94" location="Vysvětlivky!B63:E63" display="více zde" xr:uid="{1E9F570F-3ADA-4A1C-9D96-EF53A7BD0754}"/>
    <hyperlink ref="G95" location="Vysvětlivky!B64:E64" display="více zde" xr:uid="{0FA076B0-8548-437E-A19E-9E72F04732B3}"/>
    <hyperlink ref="G96" location="Vysvětlivky!B65:E65" display="více zde" xr:uid="{84CD11D4-3018-47C3-8FC9-0EEED6B50247}"/>
    <hyperlink ref="G97" location="Vysvětlivky!B66:E66" display="více zde" xr:uid="{79C0199A-D26D-43F3-880C-CF182EA9256A}"/>
    <hyperlink ref="G98" location="Vysvětlivky!B67:E67" display="více zde" xr:uid="{4D65D5EC-BAC9-4D4D-AD43-13478F404C1D}"/>
    <hyperlink ref="G99" location="Vysvětlivky!B68:E68" display="více zde" xr:uid="{B2007501-B346-4BF3-8C7A-8959ACB013DE}"/>
    <hyperlink ref="G100" location="Vysvětlivky!B69:E69" display="více zde" xr:uid="{6A3B5171-15B1-4FBA-A19C-F16BFD0BAFF6}"/>
    <hyperlink ref="G101" location="Vysvětlivky!B70:E70" display="více zde" xr:uid="{10998C08-4419-41A0-BED9-D8D652D0C8AE}"/>
    <hyperlink ref="G102:G105" location="Vysvětlivky!B70:E70" display="více zde" xr:uid="{E587BF81-FDC1-49C0-B5FF-BDF930F2FE8C}"/>
    <hyperlink ref="G102" location="Vysvětlivky!B71:E71" display="více zde" xr:uid="{C2DDCDDC-DF29-4BD6-BD03-89CAA258442E}"/>
    <hyperlink ref="G103" location="Vysvětlivky!B72:E72" display="více zde" xr:uid="{539550D3-DBD1-4D1B-ACB5-2A21C57A9458}"/>
    <hyperlink ref="G104" location="Vysvětlivky!B73:E73" display="více zde" xr:uid="{090188A8-F012-4DA9-9489-E2A31297BE55}"/>
    <hyperlink ref="G105" location="Vysvětlivky!B74:E74" display="více zde" xr:uid="{4C01DF13-2FEA-4CBC-B923-ACE405BB3F32}"/>
    <hyperlink ref="G120:G121" location="Vysvětlivky!B90:E90" display="více zde" xr:uid="{2FEB931B-4A4D-4346-94B2-0641C1174E6C}"/>
    <hyperlink ref="G121" location="Vysvětlivky!B92:E92" display="více zde" xr:uid="{6064B53E-67C9-4ACE-94E1-0705C2A7F960}"/>
    <hyperlink ref="G132" location="Vysvětlivky!B98:E98" display="více zde" xr:uid="{9492F463-D51D-44B3-A85E-E2DD01C8D359}"/>
    <hyperlink ref="G133" location="Vysvětlivky!B99:E99" display="více zde" xr:uid="{2E8A3F23-5C3A-4808-8445-434C0E4DA97A}"/>
    <hyperlink ref="G134" location="Vysvětlivky!B100:E100" display="více zde" xr:uid="{BCA9320E-019B-4DD8-AEF5-61EB27360D6C}"/>
    <hyperlink ref="G135:G138" location="Vysvětlivky!B100:E100" display="více zde" xr:uid="{B5350EE5-70D5-486F-8EF1-2BBC6416051E}"/>
    <hyperlink ref="G135" location="Vysvětlivky!B101:E101" display="více zde" xr:uid="{A04860DB-9F14-44D5-B497-1A898778C07B}"/>
    <hyperlink ref="G136" location="Vysvětlivky!B102:E102" display="více zde" xr:uid="{E4859E47-EC97-4790-AE32-7DB56B93AAF4}"/>
    <hyperlink ref="G137" location="Vysvětlivky!B103:E103" display="více zde" xr:uid="{54316C83-86E6-474B-99DA-970223B3FE74}"/>
    <hyperlink ref="G138" location="Vysvětlivky!B104:E104" display="více zde" xr:uid="{965C93FF-948E-45E4-AC7E-BDB326704669}"/>
    <hyperlink ref="G150" location="Vysvětlivky!B109:E109" display="více zde" xr:uid="{B8E19748-46BF-4015-9993-EBCA4466E9C6}"/>
    <hyperlink ref="G151" location="Vysvětlivky!B110:E110" display="více zde" xr:uid="{6663051B-FFF1-4C89-B5DF-7EA200BCF513}"/>
    <hyperlink ref="G152:G159" location="Vysvětlivky!B110:E110" display="více zde" xr:uid="{03ACC184-DA63-47DE-BC39-1BC88E4196B4}"/>
    <hyperlink ref="G152" location="Vysvětlivky!B111:E111" display="více zde" xr:uid="{EABB9111-5DBF-4281-9D18-687E30D69420}"/>
    <hyperlink ref="G153" location="Vysvětlivky!B112:E112" display="více zde" xr:uid="{45496E72-99FE-4E42-B91C-B923D2EEB22A}"/>
    <hyperlink ref="G154" location="Vysvětlivky!B113:E113" display="více zde" xr:uid="{78173FDE-C1FB-4F68-8DF3-4F4B73607867}"/>
    <hyperlink ref="G155" location="Vysvětlivky!B114:E114" display="více zde" xr:uid="{1051C100-FF8B-4284-A424-CC1C5F025EF6}"/>
    <hyperlink ref="G156" location="Vysvětlivky!B115:E115" display="více zde" xr:uid="{6B3C931B-601F-496B-A0B5-E4EDE696D505}"/>
    <hyperlink ref="G157" location="Vysvětlivky!B116:E116" display="více zde" xr:uid="{8D327797-3409-4F4E-BC13-A0ECCE7D48A9}"/>
    <hyperlink ref="G158" location="Vysvětlivky!B117:E117" display="více zde" xr:uid="{E5E8F8C1-6F47-4675-B911-635A19841D80}"/>
    <hyperlink ref="G159" location="Vysvětlivky!B118:E118" display="více zde" xr:uid="{BBF6ADF9-3789-4136-AB87-3896CCC0C18C}"/>
    <hyperlink ref="G162:G163" location="Vysvětlivky!B119:E119" display="více zde" xr:uid="{08D5B670-CC66-4BB6-AE23-D8B07B4BA265}"/>
    <hyperlink ref="G162" location="Vysvětlivky!B120:E120" display="více zde" xr:uid="{E689A4F1-8392-44A8-A115-D7A6AF57FE31}"/>
    <hyperlink ref="G163" location="Vysvětlivky!B121:E121" display="více zde" xr:uid="{B00A3343-EAC7-4292-A273-B5A50BDFBAB9}"/>
    <hyperlink ref="G166" location="Vysvětlivky!B123:E123" display="více zde" xr:uid="{DA6838BE-B781-48B3-9192-86C32BE0D384}"/>
    <hyperlink ref="G178:G181" location="Vysvětlivky!B127:E127" display="více zde" xr:uid="{65AD1889-3848-4248-8C9A-1C844C14ED4C}"/>
    <hyperlink ref="G178" location="Vysvětlivky!B128:E128" display="více zde" xr:uid="{7D979866-A8E9-46DB-8AFF-A442E40A1771}"/>
    <hyperlink ref="G179" location="Vysvětlivky!B129:E129" display="více zde" xr:uid="{1946843C-2AF8-4427-BFF8-6F329B65AE99}"/>
    <hyperlink ref="G180" location="Vysvětlivky!B130:E130" display="více zde" xr:uid="{3E96271C-2D72-4722-811A-5ACFF8ADC31F}"/>
    <hyperlink ref="G181" location="Vysvětlivky!B131:E131" display="více zde" xr:uid="{C0735FD6-0BE0-4123-9672-89321D77C2E7}"/>
    <hyperlink ref="G182" location="Vysvětlivky!B132:E132" display="více zde" xr:uid="{0BC901D7-403E-4C36-BBD9-4B7FD88E9708}"/>
    <hyperlink ref="G184:G185" location="Vysvětlivky!B132:E132" display="více zde" xr:uid="{897497B6-498F-410E-BA05-9C274CEBAE55}"/>
    <hyperlink ref="G184" location="Vysvětlivky!B133:E133" display="více zde" xr:uid="{D0C81E68-85A3-4A37-BB04-3B541EBC8B1C}"/>
    <hyperlink ref="G185" location="Vysvětlivky!B134:E134" display="více zde" xr:uid="{AB1756F9-8647-41C7-92D9-D076DE528DA9}"/>
    <hyperlink ref="G186" location="Vysvětlivky!B135:E135" display="více zde" xr:uid="{EEC98BD0-9B98-4591-96B8-91F072B3733D}"/>
    <hyperlink ref="G188" location="Vysvětlivky!B136:E136" display="více zde" xr:uid="{AEF7839C-3579-4D18-8970-0628CEC0F6FD}"/>
    <hyperlink ref="G23" location="Vysvětlivky!B8:E8" display="více zde" xr:uid="{12D8B10B-B9C6-4AF2-96B2-F880F2639F5E}"/>
    <hyperlink ref="G24" location="Vysvětlivky!B8:E8" display="více zde" xr:uid="{2F5CB483-800D-4A04-AA0B-C89456E57DC0}"/>
    <hyperlink ref="G25" location="Vysvětlivky!B9:E9" display="více zde" xr:uid="{B7A2589B-2DB1-4E99-859E-715FA8C2A2F9}"/>
    <hyperlink ref="G26" location="Vysvětlivky!B9:E9" display="více zde" xr:uid="{D5F3F414-5F96-4C6C-8A3D-AD2AFD9CAA86}"/>
    <hyperlink ref="G27" location="Vysvětlivky!B10:E10" display="více zde" xr:uid="{7D40C6AA-5775-4892-92F3-424A349D3FBE}"/>
    <hyperlink ref="G28" location="Vysvětlivky!B10:E10" display="více zde" xr:uid="{EEBF1F5E-F0B7-4CBB-9B41-7AD6385990C9}"/>
    <hyperlink ref="G29" location="Vysvětlivky!B11:E11" display="více zde" xr:uid="{17C6717E-53A0-4999-A482-872189EB05EC}"/>
    <hyperlink ref="G30" location="Vysvětlivky!B12:E12" display="více zde" xr:uid="{EAC3AA7A-C9FD-4FB0-B92D-3AC54E33F2AE}"/>
    <hyperlink ref="G33" location="Vysvětlivky!B13:E13" display="více zde" xr:uid="{731F7C44-06EB-4F86-B393-F34F20EAB97F}"/>
    <hyperlink ref="G34:G36" location="Vysvětlivky!B13:E13" display="více zde" xr:uid="{29112F49-5C53-4F16-86EE-ECA32B6CDC9B}"/>
    <hyperlink ref="G34" location="Vysvětlivky!B14:E14" display="více zde" xr:uid="{7B3A0D0C-ACD2-4118-B0DE-DB8EAF454CAF}"/>
    <hyperlink ref="G35" location="Vysvětlivky!B15:E15" display="více zde" xr:uid="{FF0E6FF7-ED35-427D-8E62-9E3558754E08}"/>
    <hyperlink ref="G36" location="Vysvětlivky!B17:E17" display="více zde" xr:uid="{C8A07687-401D-4EBA-B211-4ED52E831CB0}"/>
    <hyperlink ref="G79" location="Vysvětlivky!B56:E56" display="více zde" xr:uid="{40F9138B-B83E-45F6-823E-C610E9B257C3}"/>
    <hyperlink ref="G120" location="Vysvětlivky!B91:E91" display="více zde" xr:uid="{6101F8AD-3924-43EA-B1B7-A0F182EA9CCA}"/>
    <hyperlink ref="G119" location="Vysvětlivky!B90:E90" display="více zde" xr:uid="{B7CD46A0-0898-4B60-84BB-57DAF7B0DB99}"/>
    <hyperlink ref="G118" location="Vysvětlivky!B89:E89" display="více zde" xr:uid="{168B3719-94CF-4B39-8B27-09532C1F8D9C}"/>
    <hyperlink ref="G117" location="Vysvětlivky!B88:E88" display="více zde" xr:uid="{B8F9E5F8-B3F7-40AC-B10F-B91C31434968}"/>
    <hyperlink ref="G116" location="Vysvětlivky!B87:E87" display="více zde" xr:uid="{09A602A3-CCBE-4CA8-A4E4-B53C4488A6AD}"/>
    <hyperlink ref="G115" location="Vysvětlivky!B86:E86" display="více zde" xr:uid="{D424EBC9-8678-46C9-BB69-C1C5052DEC3C}"/>
    <hyperlink ref="G114" location="Vysvětlivky!B85:E85" display="více zde" xr:uid="{8476FC1D-13FA-4EB5-8FAC-C2217C436B89}"/>
    <hyperlink ref="G113" location="Vysvětlivky!B84:E84" display="více zde" xr:uid="{7723AD5F-8536-4E23-B764-56D6146BF1D4}"/>
    <hyperlink ref="G106" location="Vysvětlivky!B75:E75" display="více zde" xr:uid="{C6AFD2DB-3E81-416A-A91A-15036B083778}"/>
    <hyperlink ref="G122" location="Vysvětlivky!B93:E93" display="více zde" xr:uid="{9A1D10BC-AA0E-490F-92D1-34C6DCD62387}"/>
    <hyperlink ref="G139" location="Vysvětlivky!B105:E105" display="více zde" xr:uid="{12FC4872-8044-4D04-B9BA-9320F07A32C9}"/>
    <hyperlink ref="G160" location="Vysvětlivky!B119:E119" display="více zde" xr:uid="{28238A02-38F0-4683-8A3D-C067835EC221}"/>
    <hyperlink ref="G164" location="Vysvětlivky!B122:E122" display="více zde" xr:uid="{B7AEF4C0-60D0-4A4D-885C-DA1E6EAEC95D}"/>
    <hyperlink ref="G167" location="Vysvětlivky!B124:E124" display="více zde" xr:uid="{1F816DFC-EC67-4A7D-B853-20EB499B2DF6}"/>
    <hyperlink ref="G189" location="Vysvětlivky!B137:E137" display="více zde" xr:uid="{ABE94287-E735-4E21-B6B4-5ABD183E0635}"/>
    <hyperlink ref="B6:F6" r:id="rId1" display="§  Vyplněné tabulky s plánovou kalkulací ceny vody zašlete nejpozději jeden kalendářní den před její platností prostřednictvím webové aplikace VODA Monitor (https://vodamonitor.spcss.cz)." xr:uid="{E7B8DAFA-B981-4E88-83A7-7B5E006A79CB}"/>
  </hyperlink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4FB77-A5EB-454E-82A3-D0DD2C04F943}">
  <dimension ref="A1:K200"/>
  <sheetViews>
    <sheetView workbookViewId="0">
      <selection activeCell="D12" sqref="D12:F12"/>
    </sheetView>
  </sheetViews>
  <sheetFormatPr defaultColWidth="0" defaultRowHeight="0" zeroHeight="1" x14ac:dyDescent="0.3"/>
  <cols>
    <col min="1" max="1" width="5.7109375" style="5" customWidth="1"/>
    <col min="2" max="2" width="6.42578125" style="243" customWidth="1"/>
    <col min="3" max="3" width="52.7109375" style="5" customWidth="1"/>
    <col min="4" max="4" width="15.7109375" style="5" customWidth="1"/>
    <col min="5" max="6" width="16.7109375" style="5" customWidth="1"/>
    <col min="7" max="7" width="10.7109375" style="246" customWidth="1"/>
    <col min="8" max="8" width="5.7109375" style="6" customWidth="1"/>
    <col min="9" max="16384" width="0" style="5" hidden="1"/>
  </cols>
  <sheetData>
    <row r="1" spans="1:7" ht="17.25" thickBot="1" x14ac:dyDescent="0.35">
      <c r="A1" s="1"/>
      <c r="B1" s="23"/>
      <c r="C1" s="1"/>
      <c r="D1" s="21"/>
      <c r="E1" s="1"/>
      <c r="F1" s="22" t="s">
        <v>12</v>
      </c>
      <c r="G1" s="3"/>
    </row>
    <row r="2" spans="1:7" ht="57" customHeight="1" thickBot="1" x14ac:dyDescent="0.35">
      <c r="A2" s="1"/>
      <c r="B2" s="326" t="s">
        <v>13</v>
      </c>
      <c r="C2" s="327"/>
      <c r="D2" s="327"/>
      <c r="E2" s="327"/>
      <c r="F2" s="328"/>
      <c r="G2" s="3"/>
    </row>
    <row r="3" spans="1:7" ht="16.350000000000001" customHeight="1" thickBot="1" x14ac:dyDescent="0.35">
      <c r="A3" s="1"/>
      <c r="B3" s="24"/>
      <c r="C3" s="25" t="s">
        <v>14</v>
      </c>
      <c r="D3" s="329" t="s">
        <v>277</v>
      </c>
      <c r="E3" s="330"/>
      <c r="F3" s="26"/>
      <c r="G3" s="10"/>
    </row>
    <row r="4" spans="1:7" ht="8.25" customHeight="1" thickBot="1" x14ac:dyDescent="0.35">
      <c r="A4" s="1"/>
      <c r="B4" s="27"/>
      <c r="C4" s="28"/>
      <c r="D4" s="29"/>
      <c r="E4" s="30"/>
      <c r="F4" s="31"/>
      <c r="G4" s="3"/>
    </row>
    <row r="5" spans="1:7" ht="16.5" x14ac:dyDescent="0.3">
      <c r="A5" s="1"/>
      <c r="B5" s="32"/>
      <c r="C5" s="32"/>
      <c r="D5" s="32"/>
      <c r="E5" s="32"/>
      <c r="F5" s="32"/>
      <c r="G5" s="3"/>
    </row>
    <row r="6" spans="1:7" ht="17.25" thickBot="1" x14ac:dyDescent="0.35">
      <c r="A6" s="1"/>
      <c r="B6" s="33" t="s">
        <v>16</v>
      </c>
      <c r="C6" s="1"/>
      <c r="D6" s="1"/>
      <c r="E6" s="1"/>
      <c r="F6" s="1"/>
      <c r="G6" s="3"/>
    </row>
    <row r="7" spans="1:7" ht="18" customHeight="1" x14ac:dyDescent="0.3">
      <c r="A7" s="1"/>
      <c r="B7" s="313" t="s">
        <v>17</v>
      </c>
      <c r="C7" s="35" t="s">
        <v>18</v>
      </c>
      <c r="D7" s="331" t="str">
        <f>+IF(AND(ISBLANK([3]Identifikace!D25),ISBLANK([3]Identifikace!N25)),"Vyplňte, prosím, údaje v listu Identifikace.",IF([3]Identifikace!D25=[3]Identifikace!N25,[3]Identifikace!D25,IF(AND(ISBLANK([3]Identifikace!D25),[3]Identifikace!N25&lt;&gt;0),[3]Identifikace!N25,IF(AND([3]Identifikace!D25&lt;&gt;0,[3]Identifikace!N25&lt;&gt;0),"viz list Identifikace",[3]Identifikace!D25))))</f>
        <v>V.H.P. Ivanovice na Hané, s.r.o.</v>
      </c>
      <c r="E7" s="332"/>
      <c r="F7" s="333"/>
      <c r="G7" s="36" t="s">
        <v>19</v>
      </c>
    </row>
    <row r="8" spans="1:7" ht="18" customHeight="1" x14ac:dyDescent="0.3">
      <c r="A8" s="1"/>
      <c r="B8" s="313"/>
      <c r="C8" s="35" t="s">
        <v>20</v>
      </c>
      <c r="D8" s="314">
        <f>+IF(AND(ISBLANK([3]Identifikace!F25),ISBLANK([3]Identifikace!P25)),"Vyplňte, prosím, údaje v listu Identifikace.",IF([3]Identifikace!F25=[3]Identifikace!P25,[3]Identifikace!F25,IF(AND(ISBLANK([3]Identifikace!F25),[3]Identifikace!P25&lt;&gt;0),[3]Identifikace!P25,IF(AND([3]Identifikace!F25&lt;&gt;0,[3]Identifikace!P25&lt;&gt;0),"viz list Identifikace",[3]Identifikace!F25))))</f>
        <v>25595652</v>
      </c>
      <c r="E8" s="315"/>
      <c r="F8" s="316"/>
      <c r="G8" s="36" t="s">
        <v>19</v>
      </c>
    </row>
    <row r="9" spans="1:7" ht="18" customHeight="1" x14ac:dyDescent="0.3">
      <c r="A9" s="1"/>
      <c r="B9" s="313" t="s">
        <v>21</v>
      </c>
      <c r="C9" s="35" t="s">
        <v>22</v>
      </c>
      <c r="D9" s="314" t="str">
        <f>+IF(AND(ISBLANK([3]Identifikace!D28),ISBLANK([3]Identifikace!N28)),"Vyplňte, prosím, údaje v listu Identifikace.",IF([3]Identifikace!D28=[3]Identifikace!N28,[3]Identifikace!D28,IF(AND(ISBLANK([3]Identifikace!D28),[3]Identifikace!N28&lt;&gt;0),[3]Identifikace!N28,IF(AND([3]Identifikace!D28&lt;&gt;0,[3]Identifikace!N28&lt;&gt;0),"viz list Identifikace",[3]Identifikace!D28))))</f>
        <v>V.H.P. Ivanovice na Hané, s.r.o.</v>
      </c>
      <c r="E9" s="315"/>
      <c r="F9" s="316"/>
      <c r="G9" s="36" t="s">
        <v>19</v>
      </c>
    </row>
    <row r="10" spans="1:7" ht="18" customHeight="1" x14ac:dyDescent="0.3">
      <c r="A10" s="1"/>
      <c r="B10" s="313"/>
      <c r="C10" s="35" t="s">
        <v>23</v>
      </c>
      <c r="D10" s="314">
        <f>+IF(AND(ISBLANK([3]Identifikace!F28),ISBLANK([3]Identifikace!P28)),"Vyplňte, prosím, údaje v listu Identifikace.",IF([3]Identifikace!F28=[3]Identifikace!P28,[3]Identifikace!F28,IF(AND(ISBLANK([3]Identifikace!F28),[3]Identifikace!P28&lt;&gt;0),[3]Identifikace!P28,IF(AND([3]Identifikace!F28&lt;&gt;0,[3]Identifikace!P28&lt;&gt;0),"viz list Identifikace",[3]Identifikace!F28))))</f>
        <v>25595652</v>
      </c>
      <c r="E10" s="315"/>
      <c r="F10" s="316"/>
      <c r="G10" s="36" t="s">
        <v>19</v>
      </c>
    </row>
    <row r="11" spans="1:7" ht="18" customHeight="1" x14ac:dyDescent="0.3">
      <c r="A11" s="1"/>
      <c r="B11" s="313" t="s">
        <v>24</v>
      </c>
      <c r="C11" s="35" t="s">
        <v>25</v>
      </c>
      <c r="D11" s="343" t="s">
        <v>278</v>
      </c>
      <c r="E11" s="344"/>
      <c r="F11" s="345"/>
      <c r="G11" s="36" t="s">
        <v>19</v>
      </c>
    </row>
    <row r="12" spans="1:7" ht="18" customHeight="1" x14ac:dyDescent="0.3">
      <c r="A12" s="1"/>
      <c r="B12" s="313"/>
      <c r="C12" s="35" t="s">
        <v>26</v>
      </c>
      <c r="D12" s="317"/>
      <c r="E12" s="318"/>
      <c r="F12" s="319"/>
      <c r="G12" s="36" t="s">
        <v>19</v>
      </c>
    </row>
    <row r="13" spans="1:7" ht="18" customHeight="1" x14ac:dyDescent="0.3">
      <c r="A13" s="1"/>
      <c r="B13" s="40" t="s">
        <v>27</v>
      </c>
      <c r="C13" s="35" t="s">
        <v>28</v>
      </c>
      <c r="D13" s="305" t="s">
        <v>29</v>
      </c>
      <c r="E13" s="306"/>
      <c r="F13" s="307"/>
      <c r="G13" s="36" t="s">
        <v>19</v>
      </c>
    </row>
    <row r="14" spans="1:7" ht="18" customHeight="1" thickBot="1" x14ac:dyDescent="0.35">
      <c r="A14" s="1"/>
      <c r="B14" s="40" t="s">
        <v>30</v>
      </c>
      <c r="C14" s="35" t="s">
        <v>31</v>
      </c>
      <c r="D14" s="308"/>
      <c r="E14" s="309"/>
      <c r="F14" s="310"/>
      <c r="G14" s="36" t="s">
        <v>19</v>
      </c>
    </row>
    <row r="15" spans="1:7" ht="9" customHeight="1" thickBot="1" x14ac:dyDescent="0.35">
      <c r="A15" s="1"/>
      <c r="B15" s="1"/>
      <c r="C15" s="1"/>
      <c r="D15" s="1"/>
      <c r="E15" s="1"/>
      <c r="F15" s="1"/>
      <c r="G15" s="3"/>
    </row>
    <row r="16" spans="1:7" ht="16.5" x14ac:dyDescent="0.3">
      <c r="A16" s="1"/>
      <c r="B16" s="40"/>
      <c r="C16" s="41"/>
      <c r="D16" s="42"/>
      <c r="E16" s="43" t="s">
        <v>32</v>
      </c>
      <c r="F16" s="44" t="s">
        <v>33</v>
      </c>
      <c r="G16" s="3"/>
    </row>
    <row r="17" spans="1:8" ht="24" customHeight="1" x14ac:dyDescent="0.3">
      <c r="A17" s="1"/>
      <c r="B17" s="40" t="s">
        <v>34</v>
      </c>
      <c r="C17" s="35" t="s">
        <v>35</v>
      </c>
      <c r="D17" s="42"/>
      <c r="E17" s="45" t="str">
        <f>+IF(ISBLANK([3]Identifikace!I31),"Vyplňte, prosím, v listu Identifikace","viz list Identifikace")</f>
        <v>Vyplňte, prosím, v listu Identifikace</v>
      </c>
      <c r="F17" s="46" t="str">
        <f>+IF(ISBLANK([3]Identifikace!S31),"Vyplňte, prosím, v listu Identifikace","viz list Identifikace")</f>
        <v>viz list Identifikace</v>
      </c>
      <c r="G17" s="36" t="s">
        <v>19</v>
      </c>
    </row>
    <row r="18" spans="1:8" ht="24" customHeight="1" x14ac:dyDescent="0.3">
      <c r="A18" s="1"/>
      <c r="B18" s="40" t="s">
        <v>36</v>
      </c>
      <c r="C18" s="311" t="s">
        <v>37</v>
      </c>
      <c r="D18" s="311"/>
      <c r="E18" s="47"/>
      <c r="F18" s="48">
        <v>0</v>
      </c>
      <c r="G18" s="36" t="s">
        <v>19</v>
      </c>
    </row>
    <row r="19" spans="1:8" ht="24" customHeight="1" x14ac:dyDescent="0.3">
      <c r="A19" s="1"/>
      <c r="B19" s="40" t="s">
        <v>38</v>
      </c>
      <c r="C19" s="311" t="s">
        <v>39</v>
      </c>
      <c r="D19" s="311"/>
      <c r="E19" s="49"/>
      <c r="F19" s="50">
        <v>0</v>
      </c>
      <c r="G19" s="36" t="s">
        <v>19</v>
      </c>
    </row>
    <row r="20" spans="1:8" ht="24" customHeight="1" thickBot="1" x14ac:dyDescent="0.35">
      <c r="A20" s="1"/>
      <c r="B20" s="40" t="s">
        <v>40</v>
      </c>
      <c r="C20" s="311" t="s">
        <v>41</v>
      </c>
      <c r="D20" s="311"/>
      <c r="E20" s="51"/>
      <c r="F20" s="52">
        <v>26.443000000000001</v>
      </c>
      <c r="G20" s="36" t="s">
        <v>19</v>
      </c>
    </row>
    <row r="21" spans="1:8" ht="17.25" x14ac:dyDescent="0.3">
      <c r="A21" s="1"/>
      <c r="B21" s="53"/>
      <c r="C21" s="1"/>
      <c r="D21" s="1"/>
      <c r="E21" s="1"/>
      <c r="F21" s="1"/>
      <c r="G21" s="3"/>
    </row>
    <row r="22" spans="1:8" ht="39.75" customHeight="1" thickBot="1" x14ac:dyDescent="0.35">
      <c r="A22" s="1"/>
      <c r="B22" s="312" t="s">
        <v>42</v>
      </c>
      <c r="C22" s="312"/>
      <c r="D22" s="312"/>
      <c r="E22" s="312"/>
      <c r="F22" s="312"/>
      <c r="G22" s="3"/>
    </row>
    <row r="23" spans="1:8" ht="26.25" customHeight="1" x14ac:dyDescent="0.3">
      <c r="A23" s="1"/>
      <c r="B23" s="300" t="s">
        <v>43</v>
      </c>
      <c r="C23" s="302" t="s">
        <v>44</v>
      </c>
      <c r="D23" s="281" t="s">
        <v>45</v>
      </c>
      <c r="E23" s="54" t="s">
        <v>32</v>
      </c>
      <c r="F23" s="55" t="s">
        <v>33</v>
      </c>
      <c r="G23" s="3"/>
    </row>
    <row r="24" spans="1:8" ht="16.5" x14ac:dyDescent="0.3">
      <c r="A24" s="1"/>
      <c r="B24" s="301"/>
      <c r="C24" s="287"/>
      <c r="D24" s="282"/>
      <c r="E24" s="57">
        <v>2026</v>
      </c>
      <c r="F24" s="58">
        <v>2026</v>
      </c>
      <c r="G24" s="3"/>
    </row>
    <row r="25" spans="1:8" ht="16.5" x14ac:dyDescent="0.3">
      <c r="A25" s="1"/>
      <c r="B25" s="301"/>
      <c r="C25" s="287"/>
      <c r="D25" s="282"/>
      <c r="E25" s="56" t="s">
        <v>46</v>
      </c>
      <c r="F25" s="59" t="s">
        <v>46</v>
      </c>
      <c r="G25" s="3"/>
    </row>
    <row r="26" spans="1:8" s="64" customFormat="1" ht="15" thickBot="1" x14ac:dyDescent="0.3">
      <c r="A26" s="60"/>
      <c r="B26" s="61">
        <v>1</v>
      </c>
      <c r="C26" s="62">
        <v>2</v>
      </c>
      <c r="D26" s="62" t="s">
        <v>47</v>
      </c>
      <c r="E26" s="62">
        <v>3</v>
      </c>
      <c r="F26" s="63">
        <v>4</v>
      </c>
      <c r="G26" s="3"/>
      <c r="H26" s="6"/>
    </row>
    <row r="27" spans="1:8" ht="16.5" x14ac:dyDescent="0.3">
      <c r="A27" s="1"/>
      <c r="B27" s="65" t="s">
        <v>48</v>
      </c>
      <c r="C27" s="66" t="s">
        <v>49</v>
      </c>
      <c r="D27" s="67" t="s">
        <v>50</v>
      </c>
      <c r="E27" s="68">
        <f>+E28+E29+E30+E31</f>
        <v>0</v>
      </c>
      <c r="F27" s="69">
        <f>+F28+F29+F30+F31</f>
        <v>0.45732200000000001</v>
      </c>
      <c r="G27" s="36" t="s">
        <v>19</v>
      </c>
    </row>
    <row r="28" spans="1:8" ht="17.100000000000001" customHeight="1" x14ac:dyDescent="0.3">
      <c r="A28" s="1"/>
      <c r="B28" s="70" t="s">
        <v>51</v>
      </c>
      <c r="C28" s="71" t="s">
        <v>52</v>
      </c>
      <c r="D28" s="72" t="s">
        <v>50</v>
      </c>
      <c r="E28" s="73"/>
      <c r="F28" s="74"/>
      <c r="G28" s="36" t="s">
        <v>19</v>
      </c>
    </row>
    <row r="29" spans="1:8" ht="17.100000000000001" customHeight="1" x14ac:dyDescent="0.3">
      <c r="A29" s="1"/>
      <c r="B29" s="70" t="s">
        <v>53</v>
      </c>
      <c r="C29" s="71" t="s">
        <v>54</v>
      </c>
      <c r="D29" s="72" t="s">
        <v>50</v>
      </c>
      <c r="E29" s="73"/>
      <c r="F29" s="74">
        <v>0.454322</v>
      </c>
      <c r="G29" s="36" t="s">
        <v>19</v>
      </c>
    </row>
    <row r="30" spans="1:8" ht="17.100000000000001" customHeight="1" x14ac:dyDescent="0.3">
      <c r="A30" s="1"/>
      <c r="B30" s="70" t="s">
        <v>55</v>
      </c>
      <c r="C30" s="71" t="s">
        <v>56</v>
      </c>
      <c r="D30" s="72" t="s">
        <v>50</v>
      </c>
      <c r="E30" s="73"/>
      <c r="F30" s="74"/>
      <c r="G30" s="36" t="s">
        <v>19</v>
      </c>
    </row>
    <row r="31" spans="1:8" ht="17.100000000000001" customHeight="1" thickBot="1" x14ac:dyDescent="0.35">
      <c r="A31" s="1"/>
      <c r="B31" s="75" t="s">
        <v>57</v>
      </c>
      <c r="C31" s="76" t="s">
        <v>58</v>
      </c>
      <c r="D31" s="77" t="s">
        <v>50</v>
      </c>
      <c r="E31" s="78"/>
      <c r="F31" s="79">
        <v>3.0000000000000001E-3</v>
      </c>
      <c r="G31" s="36" t="s">
        <v>19</v>
      </c>
    </row>
    <row r="32" spans="1:8" ht="17.100000000000001" customHeight="1" x14ac:dyDescent="0.3">
      <c r="A32" s="1"/>
      <c r="B32" s="65" t="s">
        <v>59</v>
      </c>
      <c r="C32" s="66" t="s">
        <v>60</v>
      </c>
      <c r="D32" s="67" t="s">
        <v>50</v>
      </c>
      <c r="E32" s="68">
        <f>+E33+E34</f>
        <v>0</v>
      </c>
      <c r="F32" s="69">
        <f>+F33+F34</f>
        <v>6.5500000000000003E-2</v>
      </c>
      <c r="G32" s="36" t="s">
        <v>19</v>
      </c>
    </row>
    <row r="33" spans="1:8" ht="17.100000000000001" customHeight="1" x14ac:dyDescent="0.3">
      <c r="A33" s="1"/>
      <c r="B33" s="70" t="s">
        <v>61</v>
      </c>
      <c r="C33" s="71" t="s">
        <v>62</v>
      </c>
      <c r="D33" s="72" t="s">
        <v>50</v>
      </c>
      <c r="E33" s="73"/>
      <c r="F33" s="74">
        <v>6.5500000000000003E-2</v>
      </c>
      <c r="G33" s="36" t="s">
        <v>19</v>
      </c>
    </row>
    <row r="34" spans="1:8" ht="17.100000000000001" customHeight="1" thickBot="1" x14ac:dyDescent="0.35">
      <c r="A34" s="1"/>
      <c r="B34" s="75" t="s">
        <v>63</v>
      </c>
      <c r="C34" s="76" t="s">
        <v>64</v>
      </c>
      <c r="D34" s="77" t="s">
        <v>50</v>
      </c>
      <c r="E34" s="78"/>
      <c r="F34" s="79"/>
      <c r="G34" s="36" t="s">
        <v>19</v>
      </c>
    </row>
    <row r="35" spans="1:8" ht="17.100000000000001" customHeight="1" x14ac:dyDescent="0.3">
      <c r="A35" s="1"/>
      <c r="B35" s="65" t="s">
        <v>65</v>
      </c>
      <c r="C35" s="66" t="s">
        <v>66</v>
      </c>
      <c r="D35" s="67" t="s">
        <v>50</v>
      </c>
      <c r="E35" s="68">
        <f>+E36+E37</f>
        <v>0</v>
      </c>
      <c r="F35" s="69">
        <f>+F36+F37</f>
        <v>0.10001499999999999</v>
      </c>
      <c r="G35" s="36" t="s">
        <v>19</v>
      </c>
    </row>
    <row r="36" spans="1:8" ht="17.100000000000001" customHeight="1" x14ac:dyDescent="0.3">
      <c r="A36" s="1"/>
      <c r="B36" s="70" t="s">
        <v>67</v>
      </c>
      <c r="C36" s="71" t="s">
        <v>68</v>
      </c>
      <c r="D36" s="72" t="s">
        <v>50</v>
      </c>
      <c r="E36" s="73"/>
      <c r="F36" s="74">
        <v>7.3678999999999994E-2</v>
      </c>
      <c r="G36" s="36" t="s">
        <v>19</v>
      </c>
    </row>
    <row r="37" spans="1:8" ht="17.100000000000001" customHeight="1" thickBot="1" x14ac:dyDescent="0.35">
      <c r="A37" s="1"/>
      <c r="B37" s="75" t="s">
        <v>69</v>
      </c>
      <c r="C37" s="76" t="s">
        <v>70</v>
      </c>
      <c r="D37" s="77" t="s">
        <v>50</v>
      </c>
      <c r="E37" s="78"/>
      <c r="F37" s="79">
        <v>2.6335999999999998E-2</v>
      </c>
      <c r="G37" s="36" t="s">
        <v>19</v>
      </c>
    </row>
    <row r="38" spans="1:8" ht="17.100000000000001" customHeight="1" x14ac:dyDescent="0.3">
      <c r="A38" s="1"/>
      <c r="B38" s="65" t="s">
        <v>71</v>
      </c>
      <c r="C38" s="66" t="s">
        <v>72</v>
      </c>
      <c r="D38" s="67" t="s">
        <v>50</v>
      </c>
      <c r="E38" s="80">
        <f>+E39+E40+E41+SUMIF(E42,"&gt;=0",E42)</f>
        <v>0</v>
      </c>
      <c r="F38" s="81">
        <f>+F39+F40+F41+SUMIF(F42,"&gt;=0",F42)</f>
        <v>7.4273999999999993E-2</v>
      </c>
      <c r="G38" s="36" t="s">
        <v>19</v>
      </c>
    </row>
    <row r="39" spans="1:8" ht="17.100000000000001" customHeight="1" x14ac:dyDescent="0.3">
      <c r="A39" s="1"/>
      <c r="B39" s="70" t="s">
        <v>73</v>
      </c>
      <c r="C39" s="82" t="s">
        <v>74</v>
      </c>
      <c r="D39" s="72" t="s">
        <v>50</v>
      </c>
      <c r="E39" s="73"/>
      <c r="F39" s="74"/>
      <c r="G39" s="36" t="s">
        <v>19</v>
      </c>
    </row>
    <row r="40" spans="1:8" ht="17.100000000000001" customHeight="1" x14ac:dyDescent="0.3">
      <c r="A40" s="1"/>
      <c r="B40" s="70" t="s">
        <v>75</v>
      </c>
      <c r="C40" s="82" t="s">
        <v>76</v>
      </c>
      <c r="D40" s="72" t="s">
        <v>50</v>
      </c>
      <c r="E40" s="73"/>
      <c r="F40" s="74"/>
      <c r="G40" s="36" t="s">
        <v>19</v>
      </c>
    </row>
    <row r="41" spans="1:8" ht="17.100000000000001" customHeight="1" x14ac:dyDescent="0.3">
      <c r="A41" s="1"/>
      <c r="B41" s="70" t="s">
        <v>77</v>
      </c>
      <c r="C41" s="71" t="s">
        <v>78</v>
      </c>
      <c r="D41" s="72" t="s">
        <v>50</v>
      </c>
      <c r="E41" s="73"/>
      <c r="F41" s="74">
        <v>2.0199999999999999E-2</v>
      </c>
      <c r="G41" s="36" t="s">
        <v>19</v>
      </c>
    </row>
    <row r="42" spans="1:8" ht="17.100000000000001" customHeight="1" thickBot="1" x14ac:dyDescent="0.35">
      <c r="A42" s="1"/>
      <c r="B42" s="75" t="s">
        <v>79</v>
      </c>
      <c r="C42" s="83" t="s">
        <v>80</v>
      </c>
      <c r="D42" s="77" t="s">
        <v>50</v>
      </c>
      <c r="E42" s="84">
        <f>+E97</f>
        <v>0</v>
      </c>
      <c r="F42" s="85">
        <f>+F97</f>
        <v>5.4073999999999997E-2</v>
      </c>
      <c r="G42" s="36" t="s">
        <v>19</v>
      </c>
      <c r="H42" s="86"/>
    </row>
    <row r="43" spans="1:8" ht="17.100000000000001" customHeight="1" x14ac:dyDescent="0.3">
      <c r="A43" s="1"/>
      <c r="B43" s="65" t="s">
        <v>81</v>
      </c>
      <c r="C43" s="66" t="s">
        <v>82</v>
      </c>
      <c r="D43" s="67" t="s">
        <v>50</v>
      </c>
      <c r="E43" s="68">
        <f>+E44+E45+E46</f>
        <v>0</v>
      </c>
      <c r="F43" s="69">
        <f>+F44+F45+F46</f>
        <v>0.01</v>
      </c>
      <c r="G43" s="36" t="s">
        <v>19</v>
      </c>
    </row>
    <row r="44" spans="1:8" ht="17.100000000000001" customHeight="1" x14ac:dyDescent="0.3">
      <c r="A44" s="1"/>
      <c r="B44" s="70" t="s">
        <v>83</v>
      </c>
      <c r="C44" s="71" t="s">
        <v>84</v>
      </c>
      <c r="D44" s="72" t="s">
        <v>50</v>
      </c>
      <c r="E44" s="73"/>
      <c r="F44" s="74"/>
      <c r="G44" s="36" t="s">
        <v>19</v>
      </c>
    </row>
    <row r="45" spans="1:8" ht="17.100000000000001" customHeight="1" x14ac:dyDescent="0.3">
      <c r="A45" s="1"/>
      <c r="B45" s="70" t="s">
        <v>85</v>
      </c>
      <c r="C45" s="71" t="s">
        <v>86</v>
      </c>
      <c r="D45" s="72" t="s">
        <v>50</v>
      </c>
      <c r="E45" s="73"/>
      <c r="F45" s="74">
        <v>0.01</v>
      </c>
      <c r="G45" s="36" t="s">
        <v>19</v>
      </c>
    </row>
    <row r="46" spans="1:8" ht="17.100000000000001" customHeight="1" thickBot="1" x14ac:dyDescent="0.35">
      <c r="A46" s="1"/>
      <c r="B46" s="75" t="s">
        <v>87</v>
      </c>
      <c r="C46" s="76" t="s">
        <v>88</v>
      </c>
      <c r="D46" s="77" t="s">
        <v>50</v>
      </c>
      <c r="E46" s="78"/>
      <c r="F46" s="79"/>
      <c r="G46" s="36" t="s">
        <v>19</v>
      </c>
    </row>
    <row r="47" spans="1:8" ht="17.100000000000001" customHeight="1" x14ac:dyDescent="0.3">
      <c r="A47" s="1"/>
      <c r="B47" s="87" t="s">
        <v>89</v>
      </c>
      <c r="C47" s="35" t="s">
        <v>90</v>
      </c>
      <c r="D47" s="88" t="s">
        <v>50</v>
      </c>
      <c r="E47" s="89"/>
      <c r="F47" s="90"/>
      <c r="G47" s="36" t="s">
        <v>19</v>
      </c>
    </row>
    <row r="48" spans="1:8" ht="17.100000000000001" customHeight="1" x14ac:dyDescent="0.3">
      <c r="A48" s="1"/>
      <c r="B48" s="87" t="s">
        <v>91</v>
      </c>
      <c r="C48" s="35" t="s">
        <v>92</v>
      </c>
      <c r="D48" s="88" t="s">
        <v>50</v>
      </c>
      <c r="E48" s="91"/>
      <c r="F48" s="92"/>
      <c r="G48" s="36" t="s">
        <v>19</v>
      </c>
      <c r="H48" s="4"/>
    </row>
    <row r="49" spans="1:8" ht="17.100000000000001" customHeight="1" thickBot="1" x14ac:dyDescent="0.35">
      <c r="A49" s="1"/>
      <c r="B49" s="93" t="s">
        <v>93</v>
      </c>
      <c r="C49" s="94" t="s">
        <v>94</v>
      </c>
      <c r="D49" s="95" t="s">
        <v>50</v>
      </c>
      <c r="E49" s="96"/>
      <c r="F49" s="97">
        <v>7.306E-3</v>
      </c>
      <c r="G49" s="36" t="s">
        <v>19</v>
      </c>
    </row>
    <row r="50" spans="1:8" ht="17.100000000000001" customHeight="1" x14ac:dyDescent="0.3">
      <c r="A50" s="1"/>
      <c r="B50" s="87" t="s">
        <v>95</v>
      </c>
      <c r="C50" s="98" t="s">
        <v>96</v>
      </c>
      <c r="D50" s="99" t="s">
        <v>50</v>
      </c>
      <c r="E50" s="89"/>
      <c r="F50" s="90">
        <v>4.6758000000000001E-2</v>
      </c>
      <c r="G50" s="36" t="s">
        <v>19</v>
      </c>
    </row>
    <row r="51" spans="1:8" ht="17.100000000000001" customHeight="1" thickBot="1" x14ac:dyDescent="0.35">
      <c r="A51" s="1"/>
      <c r="B51" s="75" t="s">
        <v>97</v>
      </c>
      <c r="C51" s="76" t="s">
        <v>98</v>
      </c>
      <c r="D51" s="77" t="s">
        <v>50</v>
      </c>
      <c r="E51" s="78"/>
      <c r="F51" s="79"/>
      <c r="G51" s="36" t="s">
        <v>19</v>
      </c>
    </row>
    <row r="52" spans="1:8" ht="17.100000000000001" customHeight="1" thickBot="1" x14ac:dyDescent="0.35">
      <c r="A52" s="1"/>
      <c r="B52" s="100" t="s">
        <v>99</v>
      </c>
      <c r="C52" s="101" t="s">
        <v>100</v>
      </c>
      <c r="D52" s="102" t="s">
        <v>50</v>
      </c>
      <c r="E52" s="103">
        <f>+E27+E32+E35+E38+E47+E48+E49+E50+E43</f>
        <v>0</v>
      </c>
      <c r="F52" s="104">
        <f>+F27+F32+F35+F38+F47+F48+F49+F50+F43</f>
        <v>0.76117499999999993</v>
      </c>
      <c r="G52" s="36" t="s">
        <v>19</v>
      </c>
    </row>
    <row r="53" spans="1:8" ht="17.25" thickBot="1" x14ac:dyDescent="0.35">
      <c r="A53" s="1"/>
      <c r="B53" s="105"/>
      <c r="C53" s="106"/>
      <c r="D53" s="107"/>
      <c r="E53" s="106"/>
      <c r="F53" s="106"/>
      <c r="G53" s="3"/>
    </row>
    <row r="54" spans="1:8" ht="16.5" x14ac:dyDescent="0.3">
      <c r="A54" s="1"/>
      <c r="B54" s="108" t="s">
        <v>101</v>
      </c>
      <c r="C54" s="109" t="s">
        <v>102</v>
      </c>
      <c r="D54" s="110" t="s">
        <v>103</v>
      </c>
      <c r="E54" s="111"/>
      <c r="F54" s="112">
        <v>0.14000000000000001</v>
      </c>
      <c r="G54" s="36" t="s">
        <v>19</v>
      </c>
    </row>
    <row r="55" spans="1:8" ht="16.5" x14ac:dyDescent="0.3">
      <c r="A55" s="1"/>
      <c r="B55" s="113" t="s">
        <v>104</v>
      </c>
      <c r="C55" s="114" t="s">
        <v>105</v>
      </c>
      <c r="D55" s="115" t="s">
        <v>106</v>
      </c>
      <c r="E55" s="73"/>
      <c r="F55" s="116" t="s">
        <v>107</v>
      </c>
      <c r="G55" s="36" t="s">
        <v>19</v>
      </c>
      <c r="H55" s="117"/>
    </row>
    <row r="56" spans="1:8" ht="16.5" x14ac:dyDescent="0.3">
      <c r="A56" s="1"/>
      <c r="B56" s="113" t="s">
        <v>108</v>
      </c>
      <c r="C56" s="118" t="s">
        <v>109</v>
      </c>
      <c r="D56" s="115" t="s">
        <v>106</v>
      </c>
      <c r="E56" s="73"/>
      <c r="F56" s="116" t="s">
        <v>107</v>
      </c>
      <c r="G56" s="36" t="s">
        <v>19</v>
      </c>
    </row>
    <row r="57" spans="1:8" ht="16.5" x14ac:dyDescent="0.3">
      <c r="A57" s="1"/>
      <c r="B57" s="113" t="s">
        <v>110</v>
      </c>
      <c r="C57" s="114" t="s">
        <v>111</v>
      </c>
      <c r="D57" s="115" t="s">
        <v>106</v>
      </c>
      <c r="E57" s="119" t="s">
        <v>107</v>
      </c>
      <c r="F57" s="74">
        <v>1.7999999999999999E-2</v>
      </c>
      <c r="G57" s="36" t="s">
        <v>19</v>
      </c>
      <c r="H57" s="120"/>
    </row>
    <row r="58" spans="1:8" ht="16.5" x14ac:dyDescent="0.3">
      <c r="A58" s="1"/>
      <c r="B58" s="113" t="s">
        <v>112</v>
      </c>
      <c r="C58" s="118" t="s">
        <v>113</v>
      </c>
      <c r="D58" s="115" t="s">
        <v>106</v>
      </c>
      <c r="E58" s="119" t="s">
        <v>107</v>
      </c>
      <c r="F58" s="74">
        <v>1.7999999999999999E-2</v>
      </c>
      <c r="G58" s="36" t="s">
        <v>19</v>
      </c>
    </row>
    <row r="59" spans="1:8" ht="16.5" x14ac:dyDescent="0.3">
      <c r="A59" s="1"/>
      <c r="B59" s="113" t="s">
        <v>114</v>
      </c>
      <c r="C59" s="114" t="s">
        <v>115</v>
      </c>
      <c r="D59" s="115" t="s">
        <v>106</v>
      </c>
      <c r="E59" s="119" t="s">
        <v>107</v>
      </c>
      <c r="F59" s="74"/>
      <c r="G59" s="36" t="s">
        <v>19</v>
      </c>
      <c r="H59" s="120"/>
    </row>
    <row r="60" spans="1:8" ht="16.5" x14ac:dyDescent="0.3">
      <c r="A60" s="1"/>
      <c r="B60" s="113" t="s">
        <v>116</v>
      </c>
      <c r="C60" s="114" t="s">
        <v>117</v>
      </c>
      <c r="D60" s="115" t="s">
        <v>106</v>
      </c>
      <c r="E60" s="119" t="s">
        <v>107</v>
      </c>
      <c r="F60" s="74"/>
      <c r="G60" s="36" t="s">
        <v>19</v>
      </c>
    </row>
    <row r="61" spans="1:8" ht="16.5" x14ac:dyDescent="0.3">
      <c r="A61" s="1"/>
      <c r="B61" s="113" t="s">
        <v>118</v>
      </c>
      <c r="C61" s="114" t="s">
        <v>119</v>
      </c>
      <c r="D61" s="115" t="s">
        <v>106</v>
      </c>
      <c r="E61" s="91"/>
      <c r="F61" s="74"/>
      <c r="G61" s="36" t="s">
        <v>19</v>
      </c>
      <c r="H61" s="10"/>
    </row>
    <row r="62" spans="1:8" ht="16.5" x14ac:dyDescent="0.3">
      <c r="A62" s="1"/>
      <c r="B62" s="113" t="s">
        <v>120</v>
      </c>
      <c r="C62" s="114" t="s">
        <v>121</v>
      </c>
      <c r="D62" s="115" t="s">
        <v>106</v>
      </c>
      <c r="E62" s="91"/>
      <c r="F62" s="74"/>
      <c r="G62" s="36" t="s">
        <v>19</v>
      </c>
      <c r="H62" s="10"/>
    </row>
    <row r="63" spans="1:8" ht="17.25" thickBot="1" x14ac:dyDescent="0.35">
      <c r="A63" s="1"/>
      <c r="B63" s="121" t="s">
        <v>122</v>
      </c>
      <c r="C63" s="122" t="s">
        <v>123</v>
      </c>
      <c r="D63" s="123" t="s">
        <v>124</v>
      </c>
      <c r="E63" s="96"/>
      <c r="F63" s="97"/>
      <c r="G63" s="36" t="s">
        <v>19</v>
      </c>
      <c r="H63" s="10"/>
    </row>
    <row r="64" spans="1:8" ht="16.5" x14ac:dyDescent="0.3">
      <c r="A64" s="1"/>
      <c r="B64" s="17"/>
      <c r="C64" s="1"/>
      <c r="D64" s="1"/>
      <c r="E64" s="1"/>
      <c r="F64" s="1"/>
      <c r="G64" s="36"/>
    </row>
    <row r="65" spans="1:8" ht="16.5" x14ac:dyDescent="0.3">
      <c r="A65" s="1"/>
      <c r="B65" s="17" t="s">
        <v>125</v>
      </c>
      <c r="C65" s="1"/>
      <c r="D65" s="1"/>
      <c r="E65" s="1"/>
      <c r="F65" s="1"/>
      <c r="G65" s="3"/>
    </row>
    <row r="66" spans="1:8" ht="16.5" x14ac:dyDescent="0.3">
      <c r="A66" s="1"/>
      <c r="B66" s="124" t="s">
        <v>126</v>
      </c>
      <c r="C66" s="125"/>
      <c r="D66" s="1"/>
      <c r="E66" s="1"/>
      <c r="F66" s="1"/>
      <c r="G66" s="3"/>
    </row>
    <row r="67" spans="1:8" ht="16.5" x14ac:dyDescent="0.3">
      <c r="A67" s="1"/>
      <c r="B67" s="124" t="s">
        <v>127</v>
      </c>
      <c r="C67" s="1"/>
      <c r="D67" s="1"/>
      <c r="E67" s="1"/>
      <c r="F67" s="1"/>
      <c r="G67" s="126"/>
    </row>
    <row r="68" spans="1:8" ht="16.5" x14ac:dyDescent="0.3">
      <c r="A68" s="1"/>
      <c r="B68" s="124" t="s">
        <v>128</v>
      </c>
      <c r="C68" s="1"/>
      <c r="D68" s="1"/>
      <c r="E68" s="1"/>
      <c r="F68" s="1"/>
      <c r="G68" s="3"/>
    </row>
    <row r="69" spans="1:8" ht="16.5" x14ac:dyDescent="0.3">
      <c r="A69" s="1"/>
      <c r="B69" s="124" t="s">
        <v>129</v>
      </c>
      <c r="C69" s="1"/>
      <c r="D69" s="1"/>
      <c r="E69" s="1"/>
      <c r="F69" s="1"/>
      <c r="G69" s="3"/>
    </row>
    <row r="70" spans="1:8" ht="16.5" x14ac:dyDescent="0.3">
      <c r="A70" s="1"/>
      <c r="B70" s="124" t="s">
        <v>130</v>
      </c>
      <c r="C70" s="1"/>
      <c r="D70" s="1"/>
      <c r="E70" s="1"/>
      <c r="F70" s="1"/>
      <c r="G70" s="3"/>
    </row>
    <row r="71" spans="1:8" ht="16.5" x14ac:dyDescent="0.3">
      <c r="A71" s="1"/>
      <c r="B71" s="125"/>
      <c r="C71" s="1"/>
      <c r="D71" s="1"/>
      <c r="E71" s="1"/>
      <c r="F71" s="1"/>
      <c r="G71" s="3"/>
    </row>
    <row r="72" spans="1:8" ht="17.25" thickBot="1" x14ac:dyDescent="0.35">
      <c r="A72" s="1"/>
      <c r="B72" s="33" t="s">
        <v>131</v>
      </c>
      <c r="C72" s="1"/>
      <c r="D72" s="1"/>
      <c r="E72" s="1"/>
      <c r="F72" s="1"/>
      <c r="G72" s="3"/>
    </row>
    <row r="73" spans="1:8" ht="21" thickBot="1" x14ac:dyDescent="0.35">
      <c r="A73" s="1"/>
      <c r="B73" s="292" t="s">
        <v>132</v>
      </c>
      <c r="C73" s="284"/>
      <c r="D73" s="284"/>
      <c r="E73" s="284"/>
      <c r="F73" s="285"/>
      <c r="G73" s="127"/>
      <c r="H73" s="120"/>
    </row>
    <row r="74" spans="1:8" ht="16.5" x14ac:dyDescent="0.3">
      <c r="A74" s="1"/>
      <c r="B74" s="303"/>
      <c r="C74" s="302" t="s">
        <v>133</v>
      </c>
      <c r="D74" s="295" t="s">
        <v>134</v>
      </c>
      <c r="E74" s="54" t="s">
        <v>32</v>
      </c>
      <c r="F74" s="55" t="s">
        <v>33</v>
      </c>
      <c r="G74" s="291"/>
    </row>
    <row r="75" spans="1:8" ht="16.5" x14ac:dyDescent="0.3">
      <c r="A75" s="1"/>
      <c r="B75" s="286"/>
      <c r="C75" s="287"/>
      <c r="D75" s="304"/>
      <c r="E75" s="56" t="s">
        <v>46</v>
      </c>
      <c r="F75" s="59" t="s">
        <v>46</v>
      </c>
      <c r="G75" s="291"/>
    </row>
    <row r="76" spans="1:8" ht="17.25" thickBot="1" x14ac:dyDescent="0.35">
      <c r="A76" s="1"/>
      <c r="B76" s="128">
        <v>1</v>
      </c>
      <c r="C76" s="129">
        <v>2</v>
      </c>
      <c r="D76" s="129" t="s">
        <v>47</v>
      </c>
      <c r="E76" s="130" t="s">
        <v>135</v>
      </c>
      <c r="F76" s="131" t="s">
        <v>136</v>
      </c>
      <c r="G76" s="291"/>
    </row>
    <row r="77" spans="1:8" ht="16.5" x14ac:dyDescent="0.3">
      <c r="A77" s="1"/>
      <c r="B77" s="132" t="s">
        <v>137</v>
      </c>
      <c r="C77" s="133" t="s">
        <v>138</v>
      </c>
      <c r="D77" s="134" t="s">
        <v>139</v>
      </c>
      <c r="E77" s="68" t="str">
        <f>+IFERROR(+IF(E55&lt;&gt;0,E52/E55,IF(E62&lt;&gt;0,E52/E62,E52/E61))," ")</f>
        <v xml:space="preserve"> </v>
      </c>
      <c r="F77" s="69">
        <f>IFERROR(IF((F57+F59)&lt;&gt;0,F52/(F57+F59),IF(F61&lt;&gt;0,F52/F61,F52/F62)),"  ")</f>
        <v>42.287500000000001</v>
      </c>
      <c r="G77" s="36" t="s">
        <v>19</v>
      </c>
      <c r="H77" s="4"/>
    </row>
    <row r="78" spans="1:8" ht="16.5" x14ac:dyDescent="0.3">
      <c r="A78" s="1"/>
      <c r="B78" s="113" t="s">
        <v>140</v>
      </c>
      <c r="C78" s="135" t="s">
        <v>141</v>
      </c>
      <c r="D78" s="115" t="s">
        <v>50</v>
      </c>
      <c r="E78" s="136">
        <f>IFERROR(+E79+E80,0)</f>
        <v>0</v>
      </c>
      <c r="F78" s="137">
        <f>IFERROR(+F79+F80,0)</f>
        <v>0</v>
      </c>
      <c r="G78" s="36" t="s">
        <v>19</v>
      </c>
      <c r="H78" s="138"/>
    </row>
    <row r="79" spans="1:8" ht="28.5" x14ac:dyDescent="0.3">
      <c r="A79" s="1"/>
      <c r="B79" s="139" t="s">
        <v>142</v>
      </c>
      <c r="C79" s="114" t="s">
        <v>143</v>
      </c>
      <c r="D79" s="115" t="s">
        <v>50</v>
      </c>
      <c r="E79" s="73"/>
      <c r="F79" s="74"/>
      <c r="G79" s="36" t="s">
        <v>19</v>
      </c>
      <c r="H79" s="4"/>
    </row>
    <row r="80" spans="1:8" ht="28.5" x14ac:dyDescent="0.3">
      <c r="A80" s="1"/>
      <c r="B80" s="139" t="s">
        <v>144</v>
      </c>
      <c r="C80" s="114" t="s">
        <v>145</v>
      </c>
      <c r="D80" s="115" t="s">
        <v>50</v>
      </c>
      <c r="E80" s="73"/>
      <c r="F80" s="74"/>
      <c r="G80" s="36" t="s">
        <v>19</v>
      </c>
    </row>
    <row r="81" spans="1:11" ht="16.5" x14ac:dyDescent="0.3">
      <c r="A81" s="1"/>
      <c r="B81" s="113" t="s">
        <v>146</v>
      </c>
      <c r="C81" s="135" t="s">
        <v>147</v>
      </c>
      <c r="D81" s="115" t="s">
        <v>50</v>
      </c>
      <c r="E81" s="136">
        <f>IFERROR(+E52+E78,0)</f>
        <v>0</v>
      </c>
      <c r="F81" s="137">
        <f>IFERROR(+F52+F78,0)</f>
        <v>0.76117499999999993</v>
      </c>
      <c r="G81" s="36" t="s">
        <v>19</v>
      </c>
      <c r="H81" s="138"/>
    </row>
    <row r="82" spans="1:11" ht="16.5" x14ac:dyDescent="0.3">
      <c r="A82" s="1"/>
      <c r="B82" s="113" t="s">
        <v>148</v>
      </c>
      <c r="C82" s="114" t="s">
        <v>149</v>
      </c>
      <c r="D82" s="115" t="s">
        <v>50</v>
      </c>
      <c r="E82" s="73"/>
      <c r="F82" s="74">
        <v>1.7172E-2</v>
      </c>
      <c r="G82" s="36" t="s">
        <v>19</v>
      </c>
    </row>
    <row r="83" spans="1:11" ht="27" customHeight="1" x14ac:dyDescent="0.3">
      <c r="A83" s="1"/>
      <c r="B83" s="113" t="s">
        <v>150</v>
      </c>
      <c r="C83" s="140" t="s">
        <v>151</v>
      </c>
      <c r="D83" s="115" t="s">
        <v>152</v>
      </c>
      <c r="E83" s="141" t="str">
        <f>IFERROR(+(E82/E81)*100," ")</f>
        <v xml:space="preserve"> </v>
      </c>
      <c r="F83" s="142">
        <f>IFERROR(+(F82/F81)*100," ")</f>
        <v>2.2559858114099911</v>
      </c>
      <c r="G83" s="36" t="s">
        <v>19</v>
      </c>
    </row>
    <row r="84" spans="1:11" ht="16.5" x14ac:dyDescent="0.3">
      <c r="A84" s="1"/>
      <c r="B84" s="113" t="s">
        <v>153</v>
      </c>
      <c r="C84" s="135" t="s">
        <v>154</v>
      </c>
      <c r="D84" s="115" t="s">
        <v>50</v>
      </c>
      <c r="E84" s="143">
        <f>+IF(E19-E39-E40&gt;=0,E19-E39-E40,"0,000000")</f>
        <v>0</v>
      </c>
      <c r="F84" s="144">
        <f>+IF(F19-F39-F40&gt;=0,F19-F39-F40,"0,000000")</f>
        <v>0</v>
      </c>
      <c r="G84" s="36" t="s">
        <v>19</v>
      </c>
      <c r="H84" s="4"/>
      <c r="K84" s="145"/>
    </row>
    <row r="85" spans="1:11" ht="16.5" x14ac:dyDescent="0.3">
      <c r="A85" s="1"/>
      <c r="B85" s="113" t="s">
        <v>155</v>
      </c>
      <c r="C85" s="114" t="s">
        <v>156</v>
      </c>
      <c r="D85" s="115" t="s">
        <v>50</v>
      </c>
      <c r="E85" s="146">
        <f>IFERROR(+E82-E84," ")</f>
        <v>0</v>
      </c>
      <c r="F85" s="137">
        <f>IFERROR(+F82-F84," ")</f>
        <v>1.7172E-2</v>
      </c>
      <c r="G85" s="36" t="s">
        <v>19</v>
      </c>
    </row>
    <row r="86" spans="1:11" ht="16.5" x14ac:dyDescent="0.3">
      <c r="A86" s="1"/>
      <c r="B86" s="113" t="s">
        <v>157</v>
      </c>
      <c r="C86" s="114" t="s">
        <v>158</v>
      </c>
      <c r="D86" s="115" t="s">
        <v>50</v>
      </c>
      <c r="E86" s="136">
        <f>IFERROR(+E81+E82," ")</f>
        <v>0</v>
      </c>
      <c r="F86" s="137">
        <f>IFERROR(+F81+F82," ")</f>
        <v>0.7783469999999999</v>
      </c>
      <c r="G86" s="36" t="s">
        <v>19</v>
      </c>
    </row>
    <row r="87" spans="1:11" ht="16.5" x14ac:dyDescent="0.3">
      <c r="A87" s="1"/>
      <c r="B87" s="147" t="s">
        <v>159</v>
      </c>
      <c r="C87" s="114" t="s">
        <v>160</v>
      </c>
      <c r="D87" s="115" t="s">
        <v>106</v>
      </c>
      <c r="E87" s="148">
        <f>+IF(E55&lt;&gt;0,E55,IF(E62&lt;&gt;0,E62,E61))</f>
        <v>0</v>
      </c>
      <c r="F87" s="149">
        <f>+IF((F57+F59)&lt;&gt;0,F57+F59,IF(F61&lt;&gt;0,F61,F62))</f>
        <v>1.7999999999999999E-2</v>
      </c>
      <c r="G87" s="36" t="s">
        <v>19</v>
      </c>
      <c r="H87" s="150"/>
    </row>
    <row r="88" spans="1:11" ht="16.5" x14ac:dyDescent="0.3">
      <c r="A88" s="1"/>
      <c r="B88" s="113" t="s">
        <v>161</v>
      </c>
      <c r="C88" s="114" t="s">
        <v>162</v>
      </c>
      <c r="D88" s="115" t="s">
        <v>139</v>
      </c>
      <c r="E88" s="141" t="str">
        <f>IFERROR(FLOOR(+E86/E87,0.01)," ")</f>
        <v xml:space="preserve"> </v>
      </c>
      <c r="F88" s="142">
        <f>IFERROR(FLOOR(+F86/F87,0.01)," ")</f>
        <v>43.24</v>
      </c>
      <c r="G88" s="36" t="s">
        <v>19</v>
      </c>
    </row>
    <row r="89" spans="1:11" ht="16.5" x14ac:dyDescent="0.3">
      <c r="A89" s="1"/>
      <c r="B89" s="113" t="s">
        <v>163</v>
      </c>
      <c r="C89" s="114" t="s">
        <v>164</v>
      </c>
      <c r="D89" s="115" t="s">
        <v>139</v>
      </c>
      <c r="E89" s="151"/>
      <c r="F89" s="152">
        <f>F88*1.12</f>
        <v>48.42880000000001</v>
      </c>
      <c r="G89" s="36" t="s">
        <v>19</v>
      </c>
    </row>
    <row r="90" spans="1:11" ht="17.25" thickBot="1" x14ac:dyDescent="0.35">
      <c r="A90" s="1"/>
      <c r="B90" s="153" t="s">
        <v>165</v>
      </c>
      <c r="C90" s="154" t="s">
        <v>166</v>
      </c>
      <c r="D90" s="155" t="s">
        <v>139</v>
      </c>
      <c r="E90" s="156" t="str">
        <f>IFERROR(FLOOR(+IF((E39+E40)&lt;E18,(E52-E39-E40-E42+E18+E104)/E87,(E52-E97+E104)/E87),0.01)," ")</f>
        <v xml:space="preserve"> </v>
      </c>
      <c r="F90" s="157">
        <f>IFERROR(FLOOR(+IF((F39+F40)&lt;F18,(F52-F39-F40-F42+F18+F104)/F87,(F52-F97+F104)/F87),0.01)," ")</f>
        <v>54.28</v>
      </c>
      <c r="G90" s="36" t="s">
        <v>19</v>
      </c>
    </row>
    <row r="91" spans="1:11" ht="17.25" customHeight="1" x14ac:dyDescent="0.3">
      <c r="A91" s="1"/>
      <c r="B91" s="105"/>
      <c r="C91" s="106"/>
      <c r="D91" s="107"/>
      <c r="E91" s="106"/>
      <c r="F91" s="106"/>
      <c r="G91" s="158"/>
      <c r="H91" s="35"/>
    </row>
    <row r="92" spans="1:11" ht="17.25" thickBot="1" x14ac:dyDescent="0.35">
      <c r="A92" s="1"/>
      <c r="B92" s="33" t="s">
        <v>167</v>
      </c>
      <c r="C92" s="1"/>
      <c r="D92" s="1"/>
      <c r="E92" s="1"/>
      <c r="F92" s="1"/>
      <c r="G92" s="10" t="s">
        <v>168</v>
      </c>
    </row>
    <row r="93" spans="1:11" ht="21" thickBot="1" x14ac:dyDescent="0.35">
      <c r="A93" s="1"/>
      <c r="B93" s="292" t="s">
        <v>169</v>
      </c>
      <c r="C93" s="284"/>
      <c r="D93" s="284"/>
      <c r="E93" s="284"/>
      <c r="F93" s="285"/>
      <c r="G93" s="3"/>
    </row>
    <row r="94" spans="1:11" ht="25.5" customHeight="1" x14ac:dyDescent="0.3">
      <c r="A94" s="1"/>
      <c r="B94" s="293" t="s">
        <v>43</v>
      </c>
      <c r="C94" s="295" t="s">
        <v>170</v>
      </c>
      <c r="D94" s="295" t="s">
        <v>171</v>
      </c>
      <c r="E94" s="54" t="s">
        <v>32</v>
      </c>
      <c r="F94" s="55" t="s">
        <v>33</v>
      </c>
      <c r="G94" s="3"/>
    </row>
    <row r="95" spans="1:11" ht="29.25" thickBot="1" x14ac:dyDescent="0.35">
      <c r="A95" s="1"/>
      <c r="B95" s="294"/>
      <c r="C95" s="296"/>
      <c r="D95" s="296"/>
      <c r="E95" s="159" t="s">
        <v>172</v>
      </c>
      <c r="F95" s="160" t="s">
        <v>172</v>
      </c>
      <c r="G95" s="10"/>
    </row>
    <row r="96" spans="1:11" ht="17.25" thickBot="1" x14ac:dyDescent="0.35">
      <c r="A96" s="1"/>
      <c r="B96" s="161">
        <v>1</v>
      </c>
      <c r="C96" s="162">
        <v>2</v>
      </c>
      <c r="D96" s="162" t="s">
        <v>47</v>
      </c>
      <c r="E96" s="162">
        <v>3</v>
      </c>
      <c r="F96" s="163">
        <v>4</v>
      </c>
      <c r="G96" s="10"/>
    </row>
    <row r="97" spans="1:8" ht="27.95" customHeight="1" x14ac:dyDescent="0.3">
      <c r="A97" s="1"/>
      <c r="B97" s="164" t="s">
        <v>79</v>
      </c>
      <c r="C97" s="109" t="s">
        <v>173</v>
      </c>
      <c r="D97" s="110" t="s">
        <v>50</v>
      </c>
      <c r="E97" s="165"/>
      <c r="F97" s="166">
        <v>5.4073999999999997E-2</v>
      </c>
      <c r="G97" s="36" t="s">
        <v>19</v>
      </c>
    </row>
    <row r="98" spans="1:8" ht="28.5" x14ac:dyDescent="0.3">
      <c r="A98" s="1"/>
      <c r="B98" s="167" t="s">
        <v>174</v>
      </c>
      <c r="C98" s="168" t="s">
        <v>175</v>
      </c>
      <c r="D98" s="134" t="s">
        <v>50</v>
      </c>
      <c r="E98" s="73"/>
      <c r="F98" s="74">
        <v>0.27</v>
      </c>
      <c r="G98" s="36" t="s">
        <v>19</v>
      </c>
    </row>
    <row r="99" spans="1:8" ht="42.75" x14ac:dyDescent="0.3">
      <c r="A99" s="1"/>
      <c r="B99" s="139" t="s">
        <v>176</v>
      </c>
      <c r="C99" s="169" t="s">
        <v>177</v>
      </c>
      <c r="D99" s="115" t="s">
        <v>50</v>
      </c>
      <c r="E99" s="73"/>
      <c r="F99" s="74"/>
      <c r="G99" s="36" t="s">
        <v>19</v>
      </c>
    </row>
    <row r="100" spans="1:8" ht="42.75" x14ac:dyDescent="0.3">
      <c r="A100" s="1"/>
      <c r="B100" s="139" t="s">
        <v>178</v>
      </c>
      <c r="C100" s="169" t="s">
        <v>179</v>
      </c>
      <c r="D100" s="115" t="s">
        <v>50</v>
      </c>
      <c r="E100" s="73"/>
      <c r="F100" s="74"/>
      <c r="G100" s="36" t="s">
        <v>19</v>
      </c>
    </row>
    <row r="101" spans="1:8" ht="28.5" x14ac:dyDescent="0.3">
      <c r="A101" s="1"/>
      <c r="B101" s="139" t="s">
        <v>180</v>
      </c>
      <c r="C101" s="169" t="s">
        <v>181</v>
      </c>
      <c r="D101" s="115" t="s">
        <v>50</v>
      </c>
      <c r="E101" s="73"/>
      <c r="F101" s="74"/>
      <c r="G101" s="36" t="s">
        <v>19</v>
      </c>
    </row>
    <row r="102" spans="1:8" ht="27.95" customHeight="1" x14ac:dyDescent="0.3">
      <c r="A102" s="1"/>
      <c r="B102" s="139" t="s">
        <v>182</v>
      </c>
      <c r="C102" s="169" t="s">
        <v>183</v>
      </c>
      <c r="D102" s="115" t="s">
        <v>50</v>
      </c>
      <c r="E102" s="136">
        <f>+E97-E98-E99-E100-E101</f>
        <v>0</v>
      </c>
      <c r="F102" s="137">
        <f>+F97-F98-F99-F100-F101</f>
        <v>-0.21592600000000001</v>
      </c>
      <c r="G102" s="36" t="s">
        <v>19</v>
      </c>
    </row>
    <row r="103" spans="1:8" ht="28.5" x14ac:dyDescent="0.3">
      <c r="A103" s="1"/>
      <c r="B103" s="139" t="s">
        <v>184</v>
      </c>
      <c r="C103" s="169" t="s">
        <v>185</v>
      </c>
      <c r="D103" s="115" t="s">
        <v>50</v>
      </c>
      <c r="E103" s="73"/>
      <c r="F103" s="74"/>
      <c r="G103" s="36" t="s">
        <v>19</v>
      </c>
    </row>
    <row r="104" spans="1:8" ht="42.75" x14ac:dyDescent="0.3">
      <c r="A104" s="1"/>
      <c r="B104" s="139" t="s">
        <v>186</v>
      </c>
      <c r="C104" s="140" t="s">
        <v>187</v>
      </c>
      <c r="D104" s="115" t="s">
        <v>50</v>
      </c>
      <c r="E104" s="136">
        <f>IFERROR(+IF((E98+E99)&lt;(E105),E100+E101+E105,E98+E99+E100+E101),"  ")</f>
        <v>0</v>
      </c>
      <c r="F104" s="137">
        <f>IFERROR(+IF((F98+F99)&lt;(F105),F100+F101+F105,F98+F99+F100+F101)," ")</f>
        <v>0.27</v>
      </c>
      <c r="G104" s="36" t="s">
        <v>19</v>
      </c>
    </row>
    <row r="105" spans="1:8" ht="28.5" x14ac:dyDescent="0.3">
      <c r="A105" s="1"/>
      <c r="B105" s="139" t="s">
        <v>188</v>
      </c>
      <c r="C105" s="140" t="s">
        <v>189</v>
      </c>
      <c r="D105" s="115" t="s">
        <v>50</v>
      </c>
      <c r="E105" s="73"/>
      <c r="F105" s="74">
        <v>5.4073999999999997E-2</v>
      </c>
      <c r="G105" s="36" t="s">
        <v>19</v>
      </c>
    </row>
    <row r="106" spans="1:8" ht="29.25" thickBot="1" x14ac:dyDescent="0.35">
      <c r="A106" s="1"/>
      <c r="B106" s="170" t="s">
        <v>190</v>
      </c>
      <c r="C106" s="171" t="s">
        <v>191</v>
      </c>
      <c r="D106" s="155" t="s">
        <v>50</v>
      </c>
      <c r="E106" s="78"/>
      <c r="F106" s="79">
        <v>5.4073999999999997E-2</v>
      </c>
      <c r="G106" s="36" t="s">
        <v>19</v>
      </c>
    </row>
    <row r="107" spans="1:8" ht="17.25" x14ac:dyDescent="0.3">
      <c r="A107" s="1"/>
      <c r="B107" s="53"/>
      <c r="C107" s="1"/>
      <c r="D107" s="1"/>
      <c r="E107" s="1"/>
      <c r="F107" s="1"/>
      <c r="G107" s="3"/>
    </row>
    <row r="108" spans="1:8" ht="16.5" x14ac:dyDescent="0.3">
      <c r="A108" s="1"/>
      <c r="B108" s="172"/>
      <c r="C108" s="1"/>
      <c r="D108" s="173"/>
      <c r="E108" s="174"/>
      <c r="F108" s="173"/>
      <c r="G108" s="175"/>
      <c r="H108" s="34"/>
    </row>
    <row r="109" spans="1:8" ht="17.25" thickBot="1" x14ac:dyDescent="0.35">
      <c r="A109" s="1"/>
      <c r="B109" s="33" t="s">
        <v>192</v>
      </c>
      <c r="C109" s="176"/>
      <c r="D109" s="176"/>
      <c r="E109" s="173"/>
      <c r="F109" s="173"/>
      <c r="G109" s="177"/>
      <c r="H109" s="34"/>
    </row>
    <row r="110" spans="1:8" ht="44.1" customHeight="1" thickBot="1" x14ac:dyDescent="0.35">
      <c r="A110" s="1"/>
      <c r="B110" s="297" t="str">
        <f>+IF(AND([3]Identifikace!D21="Prosím vyberte",[3]Identifikace!N21="Prosím vyberte"),"Vyplňte, prosím, v listu Identifikace, zda uplatňujete dvousložkovou formu ceny.",IF(OR([3]Identifikace!D21="ano",[3]Identifikace!N21="ano"),"V listu Identifikace jste uvedli, že uplatňujete DVOUSLOŽKOVOU FORMU CENY, vyplňte, prosím, tuto tabulku.",IF([3]Identifikace!D21=[3]Identifikace!N21="ne""V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10" s="298"/>
      <c r="D110" s="298"/>
      <c r="E110" s="298"/>
      <c r="F110" s="299"/>
      <c r="G110" s="177"/>
      <c r="H110" s="34"/>
    </row>
    <row r="111" spans="1:8" ht="17.25" thickBot="1" x14ac:dyDescent="0.35">
      <c r="A111" s="1"/>
      <c r="B111" s="33"/>
      <c r="C111" s="176"/>
      <c r="D111" s="176"/>
      <c r="E111" s="173"/>
      <c r="F111" s="173"/>
      <c r="G111" s="177"/>
      <c r="H111" s="34"/>
    </row>
    <row r="112" spans="1:8" ht="56.25" customHeight="1" thickBot="1" x14ac:dyDescent="0.35">
      <c r="A112" s="1"/>
      <c r="B112" s="283" t="s">
        <v>193</v>
      </c>
      <c r="C112" s="284"/>
      <c r="D112" s="284"/>
      <c r="E112" s="284"/>
      <c r="F112" s="285"/>
      <c r="G112" s="127"/>
      <c r="H112" s="117"/>
    </row>
    <row r="113" spans="1:8" ht="16.5" x14ac:dyDescent="0.3">
      <c r="A113" s="1"/>
      <c r="B113" s="286"/>
      <c r="C113" s="287" t="s">
        <v>133</v>
      </c>
      <c r="D113" s="287" t="s">
        <v>134</v>
      </c>
      <c r="E113" s="178" t="s">
        <v>32</v>
      </c>
      <c r="F113" s="179" t="s">
        <v>33</v>
      </c>
      <c r="G113" s="288"/>
    </row>
    <row r="114" spans="1:8" ht="16.5" x14ac:dyDescent="0.3">
      <c r="A114" s="1"/>
      <c r="B114" s="286"/>
      <c r="C114" s="287"/>
      <c r="D114" s="287"/>
      <c r="E114" s="56" t="s">
        <v>46</v>
      </c>
      <c r="F114" s="59" t="s">
        <v>46</v>
      </c>
      <c r="G114" s="288"/>
    </row>
    <row r="115" spans="1:8" ht="17.25" thickBot="1" x14ac:dyDescent="0.35">
      <c r="A115" s="1"/>
      <c r="B115" s="180">
        <v>1</v>
      </c>
      <c r="C115" s="130">
        <v>2</v>
      </c>
      <c r="D115" s="130" t="s">
        <v>47</v>
      </c>
      <c r="E115" s="130">
        <v>3</v>
      </c>
      <c r="F115" s="131">
        <v>4</v>
      </c>
      <c r="G115" s="288"/>
    </row>
    <row r="116" spans="1:8" ht="28.5" x14ac:dyDescent="0.3">
      <c r="A116" s="1"/>
      <c r="B116" s="108" t="s">
        <v>194</v>
      </c>
      <c r="C116" s="109" t="s">
        <v>195</v>
      </c>
      <c r="D116" s="110" t="s">
        <v>50</v>
      </c>
      <c r="E116" s="165"/>
      <c r="F116" s="166"/>
      <c r="G116" s="36" t="s">
        <v>19</v>
      </c>
    </row>
    <row r="117" spans="1:8" ht="28.5" x14ac:dyDescent="0.3">
      <c r="A117" s="1"/>
      <c r="B117" s="113" t="s">
        <v>196</v>
      </c>
      <c r="C117" s="114" t="s">
        <v>197</v>
      </c>
      <c r="D117" s="115" t="s">
        <v>152</v>
      </c>
      <c r="E117" s="141" t="str">
        <f>IFERROR(+(E116/E86)*100,"  ")</f>
        <v xml:space="preserve">  </v>
      </c>
      <c r="F117" s="142">
        <f>IFERROR(+(F116/F86)*100,"  ")</f>
        <v>0</v>
      </c>
      <c r="G117" s="36" t="s">
        <v>19</v>
      </c>
    </row>
    <row r="118" spans="1:8" ht="28.5" x14ac:dyDescent="0.3">
      <c r="A118" s="1"/>
      <c r="B118" s="113" t="s">
        <v>198</v>
      </c>
      <c r="C118" s="114" t="s">
        <v>199</v>
      </c>
      <c r="D118" s="115" t="s">
        <v>50</v>
      </c>
      <c r="E118" s="181" t="str">
        <f>IF(E116&lt;&gt;0,E86-E116," ")</f>
        <v xml:space="preserve"> </v>
      </c>
      <c r="F118" s="182" t="str">
        <f>IF(F116&lt;&gt;0,F86-F116," ")</f>
        <v xml:space="preserve"> </v>
      </c>
      <c r="G118" s="36" t="s">
        <v>19</v>
      </c>
    </row>
    <row r="119" spans="1:8" ht="27.95" customHeight="1" x14ac:dyDescent="0.3">
      <c r="A119" s="1"/>
      <c r="B119" s="113" t="s">
        <v>200</v>
      </c>
      <c r="C119" s="114" t="s">
        <v>201</v>
      </c>
      <c r="D119" s="115" t="s">
        <v>50</v>
      </c>
      <c r="E119" s="136" t="str">
        <f>IFERROR(IF(E117&lt;&gt;0,E81*(1-(E117/100))," "),"  ")</f>
        <v xml:space="preserve">  </v>
      </c>
      <c r="F119" s="137" t="str">
        <f>IFERROR(IF(F117&lt;&gt;0,F81*(1-(F117/100))," "),"  ")</f>
        <v xml:space="preserve"> </v>
      </c>
      <c r="G119" s="36" t="s">
        <v>19</v>
      </c>
    </row>
    <row r="120" spans="1:8" ht="27.95" customHeight="1" x14ac:dyDescent="0.3">
      <c r="A120" s="1"/>
      <c r="B120" s="113" t="s">
        <v>202</v>
      </c>
      <c r="C120" s="114" t="s">
        <v>203</v>
      </c>
      <c r="D120" s="115" t="s">
        <v>50</v>
      </c>
      <c r="E120" s="136" t="str">
        <f>IFERROR(+E118-E119," ")</f>
        <v xml:space="preserve"> </v>
      </c>
      <c r="F120" s="137" t="str">
        <f>IFERROR(+F118-F119," ")</f>
        <v xml:space="preserve"> </v>
      </c>
      <c r="G120" s="36" t="s">
        <v>19</v>
      </c>
    </row>
    <row r="121" spans="1:8" ht="27.95" customHeight="1" x14ac:dyDescent="0.3">
      <c r="A121" s="1"/>
      <c r="B121" s="113" t="s">
        <v>204</v>
      </c>
      <c r="C121" s="183" t="s">
        <v>205</v>
      </c>
      <c r="D121" s="115" t="s">
        <v>139</v>
      </c>
      <c r="E121" s="141" t="str">
        <f>IFERROR(FLOOR(+E118/E87,0.01)," ")</f>
        <v xml:space="preserve"> </v>
      </c>
      <c r="F121" s="142" t="str">
        <f>IFERROR(FLOOR(+F118/F87,0.01)," ")</f>
        <v xml:space="preserve"> </v>
      </c>
      <c r="G121" s="36" t="s">
        <v>19</v>
      </c>
    </row>
    <row r="122" spans="1:8" ht="27.95" customHeight="1" x14ac:dyDescent="0.3">
      <c r="A122" s="1"/>
      <c r="B122" s="113" t="s">
        <v>206</v>
      </c>
      <c r="C122" s="183" t="s">
        <v>207</v>
      </c>
      <c r="D122" s="115" t="s">
        <v>139</v>
      </c>
      <c r="E122" s="151"/>
      <c r="F122" s="152"/>
      <c r="G122" s="36" t="s">
        <v>19</v>
      </c>
    </row>
    <row r="123" spans="1:8" ht="40.5" customHeight="1" thickBot="1" x14ac:dyDescent="0.35">
      <c r="A123" s="1"/>
      <c r="B123" s="184" t="s">
        <v>208</v>
      </c>
      <c r="C123" s="289" t="s">
        <v>209</v>
      </c>
      <c r="D123" s="290"/>
      <c r="E123" s="185"/>
      <c r="F123" s="186"/>
      <c r="G123" s="36" t="s">
        <v>19</v>
      </c>
      <c r="H123" s="120"/>
    </row>
    <row r="124" spans="1:8" ht="17.25" x14ac:dyDescent="0.3">
      <c r="A124" s="1"/>
      <c r="B124" s="53"/>
      <c r="C124" s="1"/>
      <c r="D124" s="1"/>
      <c r="E124" s="1"/>
      <c r="F124" s="1"/>
      <c r="G124" s="3"/>
    </row>
    <row r="125" spans="1:8" ht="17.25" x14ac:dyDescent="0.3">
      <c r="A125" s="1"/>
      <c r="B125" s="53"/>
      <c r="C125" s="1"/>
      <c r="D125" s="1"/>
      <c r="E125" s="1"/>
      <c r="F125" s="1"/>
      <c r="G125" s="3"/>
    </row>
    <row r="126" spans="1:8" ht="17.25" thickBot="1" x14ac:dyDescent="0.35">
      <c r="A126" s="1"/>
      <c r="B126" s="33" t="s">
        <v>210</v>
      </c>
      <c r="C126" s="187"/>
      <c r="D126" s="187"/>
      <c r="E126" s="187"/>
      <c r="F126" s="188"/>
      <c r="G126" s="3"/>
    </row>
    <row r="127" spans="1:8" ht="55.5" customHeight="1" thickBot="1" x14ac:dyDescent="0.4">
      <c r="A127" s="1"/>
      <c r="B127" s="276" t="s">
        <v>211</v>
      </c>
      <c r="C127" s="277"/>
      <c r="D127" s="277"/>
      <c r="E127" s="277"/>
      <c r="F127" s="278"/>
      <c r="G127" s="3"/>
    </row>
    <row r="128" spans="1:8" ht="17.25" thickBot="1" x14ac:dyDescent="0.35">
      <c r="A128" s="1"/>
      <c r="B128" s="187" t="s">
        <v>212</v>
      </c>
      <c r="C128" s="187"/>
      <c r="D128" s="187"/>
      <c r="E128" s="187"/>
      <c r="F128" s="187"/>
      <c r="G128" s="10"/>
    </row>
    <row r="129" spans="1:10" ht="16.5" x14ac:dyDescent="0.3">
      <c r="A129" s="1"/>
      <c r="B129" s="279" t="s">
        <v>43</v>
      </c>
      <c r="C129" s="281" t="s">
        <v>44</v>
      </c>
      <c r="D129" s="270" t="s">
        <v>134</v>
      </c>
      <c r="E129" s="189" t="s">
        <v>32</v>
      </c>
      <c r="F129" s="44" t="s">
        <v>33</v>
      </c>
      <c r="G129" s="3"/>
    </row>
    <row r="130" spans="1:10" ht="16.5" x14ac:dyDescent="0.3">
      <c r="A130" s="1"/>
      <c r="B130" s="280"/>
      <c r="C130" s="282"/>
      <c r="D130" s="271"/>
      <c r="E130" s="57" t="s">
        <v>213</v>
      </c>
      <c r="F130" s="58" t="s">
        <v>213</v>
      </c>
      <c r="G130" s="10"/>
    </row>
    <row r="131" spans="1:10" ht="16.5" x14ac:dyDescent="0.3">
      <c r="A131" s="1"/>
      <c r="B131" s="280"/>
      <c r="C131" s="282"/>
      <c r="D131" s="272"/>
      <c r="E131" s="57" t="s">
        <v>46</v>
      </c>
      <c r="F131" s="58" t="s">
        <v>46</v>
      </c>
      <c r="G131" s="3"/>
    </row>
    <row r="132" spans="1:10" ht="17.25" thickBot="1" x14ac:dyDescent="0.35">
      <c r="A132" s="1"/>
      <c r="B132" s="190">
        <v>1</v>
      </c>
      <c r="C132" s="191">
        <v>2</v>
      </c>
      <c r="D132" s="191" t="s">
        <v>47</v>
      </c>
      <c r="E132" s="191">
        <v>3</v>
      </c>
      <c r="F132" s="192">
        <v>4</v>
      </c>
      <c r="G132" s="193"/>
    </row>
    <row r="133" spans="1:10" ht="18" thickBot="1" x14ac:dyDescent="0.35">
      <c r="A133" s="1"/>
      <c r="B133" s="273" t="s">
        <v>214</v>
      </c>
      <c r="C133" s="274"/>
      <c r="D133" s="274"/>
      <c r="E133" s="274"/>
      <c r="F133" s="275"/>
      <c r="G133" s="36"/>
    </row>
    <row r="134" spans="1:10" ht="28.5" x14ac:dyDescent="0.3">
      <c r="A134" s="194"/>
      <c r="B134" s="195" t="s">
        <v>215</v>
      </c>
      <c r="C134" s="196" t="s">
        <v>216</v>
      </c>
      <c r="D134" s="197" t="s">
        <v>50</v>
      </c>
      <c r="E134" s="89"/>
      <c r="F134" s="90"/>
      <c r="G134" s="36" t="s">
        <v>19</v>
      </c>
    </row>
    <row r="135" spans="1:10" ht="16.5" x14ac:dyDescent="0.3">
      <c r="A135" s="194"/>
      <c r="B135" s="198" t="s">
        <v>217</v>
      </c>
      <c r="C135" s="199" t="s">
        <v>218</v>
      </c>
      <c r="D135" s="200" t="s">
        <v>107</v>
      </c>
      <c r="E135" s="201">
        <v>4.8999999999999998E-3</v>
      </c>
      <c r="F135" s="202">
        <v>4.8999999999999998E-3</v>
      </c>
      <c r="G135" s="36" t="s">
        <v>19</v>
      </c>
    </row>
    <row r="136" spans="1:10" ht="16.5" x14ac:dyDescent="0.3">
      <c r="A136" s="194"/>
      <c r="B136" s="198" t="s">
        <v>219</v>
      </c>
      <c r="C136" s="135" t="s">
        <v>220</v>
      </c>
      <c r="D136" s="200" t="s">
        <v>50</v>
      </c>
      <c r="E136" s="136" t="str">
        <f>IF(ISBLANK(E134),"  ",E134*E135)</f>
        <v xml:space="preserve">  </v>
      </c>
      <c r="F136" s="137" t="str">
        <f>IF(ISBLANK(F134),"  ",F134*F135)</f>
        <v xml:space="preserve">  </v>
      </c>
      <c r="G136" s="36" t="s">
        <v>19</v>
      </c>
      <c r="H136" s="4"/>
      <c r="I136" s="203"/>
    </row>
    <row r="137" spans="1:10" ht="29.25" x14ac:dyDescent="0.3">
      <c r="A137" s="194"/>
      <c r="B137" s="198" t="s">
        <v>221</v>
      </c>
      <c r="C137" s="204" t="s">
        <v>222</v>
      </c>
      <c r="D137" s="200" t="s">
        <v>50</v>
      </c>
      <c r="E137" s="91"/>
      <c r="F137" s="205"/>
      <c r="G137" s="36" t="s">
        <v>19</v>
      </c>
    </row>
    <row r="138" spans="1:10" ht="14.25" customHeight="1" x14ac:dyDescent="0.3">
      <c r="A138" s="194"/>
      <c r="B138" s="198" t="s">
        <v>223</v>
      </c>
      <c r="C138" s="135" t="s">
        <v>224</v>
      </c>
      <c r="D138" s="200" t="s">
        <v>107</v>
      </c>
      <c r="E138" s="201">
        <v>9.1999999999999998E-3</v>
      </c>
      <c r="F138" s="202">
        <v>9.1999999999999998E-3</v>
      </c>
      <c r="G138" s="36" t="s">
        <v>19</v>
      </c>
    </row>
    <row r="139" spans="1:10" ht="16.5" x14ac:dyDescent="0.3">
      <c r="A139" s="194"/>
      <c r="B139" s="198" t="s">
        <v>225</v>
      </c>
      <c r="C139" s="135" t="s">
        <v>226</v>
      </c>
      <c r="D139" s="200" t="s">
        <v>50</v>
      </c>
      <c r="E139" s="136" t="str">
        <f>IF(ISBLANK(E137),"  ",E137*E138)</f>
        <v xml:space="preserve">  </v>
      </c>
      <c r="F139" s="137" t="str">
        <f>IF(ISBLANK(F137)," ",F137*F138)</f>
        <v xml:space="preserve"> </v>
      </c>
      <c r="G139" s="36" t="s">
        <v>19</v>
      </c>
      <c r="H139" s="4"/>
      <c r="I139" s="203"/>
    </row>
    <row r="140" spans="1:10" ht="42.75" x14ac:dyDescent="0.3">
      <c r="A140" s="194"/>
      <c r="B140" s="198" t="s">
        <v>227</v>
      </c>
      <c r="C140" s="135" t="s">
        <v>228</v>
      </c>
      <c r="D140" s="200" t="s">
        <v>50</v>
      </c>
      <c r="E140" s="91"/>
      <c r="F140" s="92"/>
      <c r="G140" s="36" t="s">
        <v>19</v>
      </c>
      <c r="H140" s="120"/>
      <c r="I140" s="203"/>
    </row>
    <row r="141" spans="1:10" ht="42.75" x14ac:dyDescent="0.3">
      <c r="A141" s="194"/>
      <c r="B141" s="198" t="s">
        <v>229</v>
      </c>
      <c r="C141" s="135" t="s">
        <v>230</v>
      </c>
      <c r="D141" s="200" t="s">
        <v>50</v>
      </c>
      <c r="E141" s="91"/>
      <c r="F141" s="92"/>
      <c r="G141" s="36" t="s">
        <v>19</v>
      </c>
    </row>
    <row r="142" spans="1:10" ht="16.5" x14ac:dyDescent="0.3">
      <c r="A142" s="194"/>
      <c r="B142" s="198" t="s">
        <v>231</v>
      </c>
      <c r="C142" s="135" t="s">
        <v>232</v>
      </c>
      <c r="D142" s="200" t="s">
        <v>50</v>
      </c>
      <c r="E142" s="206">
        <v>7.0000000000000007E-2</v>
      </c>
      <c r="F142" s="207">
        <v>7.0000000000000007E-2</v>
      </c>
      <c r="G142" s="36" t="s">
        <v>19</v>
      </c>
    </row>
    <row r="143" spans="1:10" ht="16.5" x14ac:dyDescent="0.3">
      <c r="A143" s="194"/>
      <c r="B143" s="198" t="s">
        <v>233</v>
      </c>
      <c r="C143" s="135" t="s">
        <v>234</v>
      </c>
      <c r="D143" s="200" t="s">
        <v>107</v>
      </c>
      <c r="E143" s="136" t="str">
        <f>+IF(ISBLANK(E141),"  ",E141*E142)</f>
        <v xml:space="preserve">  </v>
      </c>
      <c r="F143" s="137" t="str">
        <f>+IF(ISBLANK(F141),"  ",F141*F142)</f>
        <v xml:space="preserve">  </v>
      </c>
      <c r="G143" s="36" t="s">
        <v>19</v>
      </c>
      <c r="I143" s="203"/>
    </row>
    <row r="144" spans="1:10" ht="17.25" thickBot="1" x14ac:dyDescent="0.35">
      <c r="A144" s="194"/>
      <c r="B144" s="208" t="s">
        <v>235</v>
      </c>
      <c r="C144" s="122" t="s">
        <v>236</v>
      </c>
      <c r="D144" s="123" t="s">
        <v>50</v>
      </c>
      <c r="E144" s="209">
        <f>+SUMIF(E136,"&gt;=0",E136)+SUMIF(E139,"&gt;=0",E139)+SUMIF(E140,"&gt;=0",E140)+SUMIF(E143,"&gt;=0",E143)</f>
        <v>0</v>
      </c>
      <c r="F144" s="85">
        <f>+SUMIF(F136,"&gt;=0",F136)+SUMIF(F139,"&gt;=0",F139)+SUMIF(F140,"&gt;=0",F140)+SUMIF(F143,"&gt;=0",F143)</f>
        <v>0</v>
      </c>
      <c r="G144" s="36" t="s">
        <v>19</v>
      </c>
      <c r="H144" s="4"/>
      <c r="J144" s="210"/>
    </row>
    <row r="145" spans="1:8" ht="18" thickBot="1" x14ac:dyDescent="0.35">
      <c r="A145" s="1"/>
      <c r="B145" s="255" t="s">
        <v>237</v>
      </c>
      <c r="C145" s="256"/>
      <c r="D145" s="256"/>
      <c r="E145" s="256"/>
      <c r="F145" s="257"/>
      <c r="G145" s="1"/>
    </row>
    <row r="146" spans="1:8" ht="30" x14ac:dyDescent="0.3">
      <c r="A146" s="194"/>
      <c r="B146" s="211" t="s">
        <v>238</v>
      </c>
      <c r="C146" s="196" t="s">
        <v>239</v>
      </c>
      <c r="D146" s="110" t="s">
        <v>240</v>
      </c>
      <c r="E146" s="89"/>
      <c r="F146" s="90"/>
      <c r="G146" s="36" t="s">
        <v>19</v>
      </c>
      <c r="H146" s="4"/>
    </row>
    <row r="147" spans="1:8" ht="16.5" x14ac:dyDescent="0.3">
      <c r="A147" s="194"/>
      <c r="B147" s="212" t="s">
        <v>241</v>
      </c>
      <c r="C147" s="135" t="s">
        <v>242</v>
      </c>
      <c r="D147" s="213" t="s">
        <v>107</v>
      </c>
      <c r="E147" s="214">
        <v>1.07</v>
      </c>
      <c r="F147" s="215">
        <v>1.07</v>
      </c>
      <c r="G147" s="36" t="s">
        <v>19</v>
      </c>
    </row>
    <row r="148" spans="1:8" ht="29.25" thickBot="1" x14ac:dyDescent="0.35">
      <c r="A148" s="194"/>
      <c r="B148" s="216" t="s">
        <v>243</v>
      </c>
      <c r="C148" s="122" t="s">
        <v>244</v>
      </c>
      <c r="D148" s="123" t="s">
        <v>50</v>
      </c>
      <c r="E148" s="84" t="str">
        <f>+IF(E146&gt;0,E146*E147*E87,"x")</f>
        <v>x</v>
      </c>
      <c r="F148" s="85" t="str">
        <f>+IF(F146&gt;0,F146*F147*F87,"x")</f>
        <v>x</v>
      </c>
      <c r="G148" s="36" t="s">
        <v>19</v>
      </c>
      <c r="H148" s="4"/>
    </row>
    <row r="149" spans="1:8" ht="18" thickBot="1" x14ac:dyDescent="0.35">
      <c r="A149" s="1"/>
      <c r="B149" s="255" t="s">
        <v>245</v>
      </c>
      <c r="C149" s="256"/>
      <c r="D149" s="256"/>
      <c r="E149" s="256"/>
      <c r="F149" s="257"/>
      <c r="G149" s="1"/>
    </row>
    <row r="150" spans="1:8" ht="18" customHeight="1" x14ac:dyDescent="0.3">
      <c r="A150" s="194"/>
      <c r="B150" s="195" t="s">
        <v>246</v>
      </c>
      <c r="C150" s="196" t="s">
        <v>247</v>
      </c>
      <c r="D150" s="217" t="s">
        <v>50</v>
      </c>
      <c r="E150" s="218">
        <f>IF(AND(E144&lt;&gt;0,E148&gt;0),MIN(E144,E148),E144)</f>
        <v>0</v>
      </c>
      <c r="F150" s="219">
        <f>IF(AND(F144&lt;&gt;0,F148&gt;0),MIN(F144,F148),F144)</f>
        <v>0</v>
      </c>
      <c r="G150" s="36" t="s">
        <v>19</v>
      </c>
      <c r="H150" s="4"/>
    </row>
    <row r="151" spans="1:8" ht="17.25" thickBot="1" x14ac:dyDescent="0.35">
      <c r="A151" s="194"/>
      <c r="B151" s="208" t="s">
        <v>148</v>
      </c>
      <c r="C151" s="220" t="s">
        <v>149</v>
      </c>
      <c r="D151" s="192" t="s">
        <v>50</v>
      </c>
      <c r="E151" s="84">
        <f>+E82</f>
        <v>0</v>
      </c>
      <c r="F151" s="85">
        <f>+F82</f>
        <v>1.7172E-2</v>
      </c>
      <c r="G151" s="36" t="s">
        <v>19</v>
      </c>
      <c r="H151" s="4"/>
    </row>
    <row r="152" spans="1:8" ht="16.5" x14ac:dyDescent="0.3">
      <c r="A152" s="1"/>
      <c r="B152" s="4"/>
      <c r="C152" s="187"/>
      <c r="D152" s="187"/>
      <c r="E152" s="187"/>
      <c r="F152" s="187"/>
      <c r="G152" s="3"/>
    </row>
    <row r="153" spans="1:8" ht="16.5" x14ac:dyDescent="0.3">
      <c r="A153" s="1"/>
      <c r="B153" s="221"/>
      <c r="C153" s="187"/>
      <c r="D153" s="187"/>
      <c r="E153" s="187"/>
      <c r="F153" s="187"/>
      <c r="G153" s="3"/>
    </row>
    <row r="154" spans="1:8" ht="17.25" thickBot="1" x14ac:dyDescent="0.35">
      <c r="A154" s="1"/>
      <c r="B154" s="33" t="s">
        <v>248</v>
      </c>
      <c r="C154" s="187"/>
      <c r="D154" s="187"/>
      <c r="E154" s="187"/>
      <c r="F154" s="187"/>
      <c r="G154" s="3"/>
    </row>
    <row r="155" spans="1:8" ht="42.75" customHeight="1" thickBot="1" x14ac:dyDescent="0.35">
      <c r="A155" s="1"/>
      <c r="B155" s="264" t="s">
        <v>249</v>
      </c>
      <c r="C155" s="265"/>
      <c r="D155" s="265"/>
      <c r="E155" s="265"/>
      <c r="F155" s="266"/>
      <c r="G155" s="3"/>
    </row>
    <row r="156" spans="1:8" ht="17.25" thickBot="1" x14ac:dyDescent="0.35">
      <c r="A156" s="1"/>
      <c r="B156" s="33"/>
      <c r="C156" s="187"/>
      <c r="D156" s="187"/>
      <c r="E156" s="187"/>
      <c r="F156" s="187"/>
      <c r="G156" s="3"/>
    </row>
    <row r="157" spans="1:8" ht="15.75" customHeight="1" x14ac:dyDescent="0.3">
      <c r="A157" s="1"/>
      <c r="B157" s="267" t="s">
        <v>43</v>
      </c>
      <c r="C157" s="270" t="s">
        <v>44</v>
      </c>
      <c r="D157" s="270" t="s">
        <v>134</v>
      </c>
      <c r="E157" s="189" t="s">
        <v>32</v>
      </c>
      <c r="F157" s="44" t="s">
        <v>33</v>
      </c>
      <c r="G157" s="3"/>
    </row>
    <row r="158" spans="1:8" ht="16.5" x14ac:dyDescent="0.3">
      <c r="A158" s="1"/>
      <c r="B158" s="268"/>
      <c r="C158" s="271"/>
      <c r="D158" s="271"/>
      <c r="E158" s="57" t="s">
        <v>213</v>
      </c>
      <c r="F158" s="58" t="s">
        <v>213</v>
      </c>
      <c r="G158" s="3"/>
    </row>
    <row r="159" spans="1:8" ht="16.5" x14ac:dyDescent="0.3">
      <c r="A159" s="1"/>
      <c r="B159" s="269"/>
      <c r="C159" s="272"/>
      <c r="D159" s="272"/>
      <c r="E159" s="57" t="s">
        <v>46</v>
      </c>
      <c r="F159" s="58" t="s">
        <v>46</v>
      </c>
      <c r="G159" s="3"/>
    </row>
    <row r="160" spans="1:8" ht="17.25" thickBot="1" x14ac:dyDescent="0.35">
      <c r="A160" s="1"/>
      <c r="B160" s="190">
        <v>1</v>
      </c>
      <c r="C160" s="191">
        <v>2</v>
      </c>
      <c r="D160" s="191" t="s">
        <v>47</v>
      </c>
      <c r="E160" s="191">
        <v>3</v>
      </c>
      <c r="F160" s="192">
        <v>4</v>
      </c>
      <c r="G160" s="3"/>
    </row>
    <row r="161" spans="1:8" ht="15.75" customHeight="1" thickBot="1" x14ac:dyDescent="0.35">
      <c r="A161" s="1"/>
      <c r="B161" s="273" t="s">
        <v>250</v>
      </c>
      <c r="C161" s="274"/>
      <c r="D161" s="274"/>
      <c r="E161" s="274"/>
      <c r="F161" s="275"/>
      <c r="G161" s="3"/>
    </row>
    <row r="162" spans="1:8" ht="28.5" x14ac:dyDescent="0.3">
      <c r="A162" s="194"/>
      <c r="B162" s="195" t="s">
        <v>251</v>
      </c>
      <c r="C162" s="222" t="s">
        <v>252</v>
      </c>
      <c r="D162" s="197" t="s">
        <v>50</v>
      </c>
      <c r="E162" s="89"/>
      <c r="F162" s="90">
        <v>26.443000000000001</v>
      </c>
      <c r="G162" s="36" t="s">
        <v>19</v>
      </c>
    </row>
    <row r="163" spans="1:8" ht="16.5" x14ac:dyDescent="0.3">
      <c r="A163" s="194"/>
      <c r="B163" s="198" t="s">
        <v>253</v>
      </c>
      <c r="C163" s="223" t="s">
        <v>224</v>
      </c>
      <c r="D163" s="224" t="s">
        <v>107</v>
      </c>
      <c r="E163" s="225">
        <v>9.1999999999999998E-3</v>
      </c>
      <c r="F163" s="226">
        <v>9.1999999999999998E-3</v>
      </c>
      <c r="G163" s="36" t="s">
        <v>19</v>
      </c>
    </row>
    <row r="164" spans="1:8" ht="16.5" x14ac:dyDescent="0.3">
      <c r="A164" s="194"/>
      <c r="B164" s="198" t="s">
        <v>254</v>
      </c>
      <c r="C164" s="223" t="s">
        <v>226</v>
      </c>
      <c r="D164" s="224" t="s">
        <v>50</v>
      </c>
      <c r="E164" s="227" t="str">
        <f>IF(ISBLANK(E162),"  ",E162*E163)</f>
        <v xml:space="preserve">  </v>
      </c>
      <c r="F164" s="144">
        <f>IF(ISBLANK(F162),"  ",F162*F163)</f>
        <v>0.24327560000000001</v>
      </c>
      <c r="G164" s="36" t="s">
        <v>19</v>
      </c>
    </row>
    <row r="165" spans="1:8" ht="42.75" x14ac:dyDescent="0.3">
      <c r="A165" s="194"/>
      <c r="B165" s="198" t="s">
        <v>255</v>
      </c>
      <c r="C165" s="223" t="s">
        <v>256</v>
      </c>
      <c r="D165" s="224" t="s">
        <v>50</v>
      </c>
      <c r="E165" s="91"/>
      <c r="F165" s="92"/>
      <c r="G165" s="36" t="s">
        <v>19</v>
      </c>
      <c r="H165" s="228"/>
    </row>
    <row r="166" spans="1:8" ht="29.25" thickBot="1" x14ac:dyDescent="0.35">
      <c r="A166" s="194"/>
      <c r="B166" s="208" t="s">
        <v>257</v>
      </c>
      <c r="C166" s="229" t="s">
        <v>258</v>
      </c>
      <c r="D166" s="230" t="s">
        <v>50</v>
      </c>
      <c r="E166" s="231">
        <f>+SUMIF(E164,"&gt;=0",E164)+SUMIF(E165,"&gt;=0",E165)</f>
        <v>0</v>
      </c>
      <c r="F166" s="232">
        <f>+SUMIF(F164,"&gt;=0",F164)+SUMIF(F165,"&gt;=0",F165)</f>
        <v>0.24327560000000001</v>
      </c>
      <c r="G166" s="36" t="s">
        <v>19</v>
      </c>
    </row>
    <row r="167" spans="1:8" ht="16.5" customHeight="1" thickBot="1" x14ac:dyDescent="0.35">
      <c r="A167" s="1"/>
      <c r="B167" s="255" t="s">
        <v>259</v>
      </c>
      <c r="C167" s="256"/>
      <c r="D167" s="256"/>
      <c r="E167" s="256"/>
      <c r="F167" s="257"/>
      <c r="G167" s="233"/>
    </row>
    <row r="168" spans="1:8" ht="30" x14ac:dyDescent="0.3">
      <c r="A168" s="194"/>
      <c r="B168" s="195" t="s">
        <v>260</v>
      </c>
      <c r="C168" s="196" t="s">
        <v>261</v>
      </c>
      <c r="D168" s="197" t="s">
        <v>262</v>
      </c>
      <c r="E168" s="234"/>
      <c r="F168" s="235"/>
      <c r="G168" s="36" t="s">
        <v>19</v>
      </c>
    </row>
    <row r="169" spans="1:8" ht="16.5" x14ac:dyDescent="0.3">
      <c r="A169" s="194"/>
      <c r="B169" s="198" t="s">
        <v>263</v>
      </c>
      <c r="C169" s="135" t="s">
        <v>242</v>
      </c>
      <c r="D169" s="224" t="s">
        <v>107</v>
      </c>
      <c r="E169" s="236">
        <v>1.07</v>
      </c>
      <c r="F169" s="237">
        <v>1.07</v>
      </c>
      <c r="G169" s="36" t="s">
        <v>19</v>
      </c>
    </row>
    <row r="170" spans="1:8" ht="29.25" thickBot="1" x14ac:dyDescent="0.35">
      <c r="A170" s="194"/>
      <c r="B170" s="208" t="s">
        <v>264</v>
      </c>
      <c r="C170" s="122" t="s">
        <v>265</v>
      </c>
      <c r="D170" s="230" t="s">
        <v>50</v>
      </c>
      <c r="E170" s="238" t="str">
        <f>+IF(E168&gt;0,E168*E169*E87,"x")</f>
        <v>x</v>
      </c>
      <c r="F170" s="232" t="str">
        <f>+IF(F168&gt;0,F168*F169*F87,"x")</f>
        <v>x</v>
      </c>
      <c r="G170" s="36" t="s">
        <v>19</v>
      </c>
    </row>
    <row r="171" spans="1:8" ht="18" thickBot="1" x14ac:dyDescent="0.35">
      <c r="A171" s="1"/>
      <c r="B171" s="255" t="s">
        <v>266</v>
      </c>
      <c r="C171" s="256"/>
      <c r="D171" s="256"/>
      <c r="E171" s="256"/>
      <c r="F171" s="257"/>
      <c r="G171" s="233"/>
    </row>
    <row r="172" spans="1:8" ht="18" customHeight="1" x14ac:dyDescent="0.3">
      <c r="A172" s="194"/>
      <c r="B172" s="195" t="s">
        <v>267</v>
      </c>
      <c r="C172" s="196" t="s">
        <v>247</v>
      </c>
      <c r="D172" s="239" t="s">
        <v>50</v>
      </c>
      <c r="E172" s="240">
        <f>IF(AND(E166&lt;&gt;0,E170&gt;0),MIN(E166,E170),E166)</f>
        <v>0</v>
      </c>
      <c r="F172" s="69">
        <f>IF(AND(F166&lt;&gt;0,F170&gt;0),MIN(F166,F170),F166)</f>
        <v>0.24327560000000001</v>
      </c>
      <c r="G172" s="36" t="s">
        <v>19</v>
      </c>
    </row>
    <row r="173" spans="1:8" ht="17.25" thickBot="1" x14ac:dyDescent="0.35">
      <c r="A173" s="194"/>
      <c r="B173" s="208" t="s">
        <v>182</v>
      </c>
      <c r="C173" s="122" t="s">
        <v>149</v>
      </c>
      <c r="D173" s="230" t="s">
        <v>50</v>
      </c>
      <c r="E173" s="209">
        <f>+E102</f>
        <v>0</v>
      </c>
      <c r="F173" s="85">
        <f>+F102</f>
        <v>-0.21592600000000001</v>
      </c>
      <c r="G173" s="36" t="s">
        <v>19</v>
      </c>
    </row>
    <row r="174" spans="1:8" ht="17.25" thickBot="1" x14ac:dyDescent="0.35">
      <c r="A174" s="1"/>
      <c r="B174" s="241"/>
      <c r="C174" s="21"/>
      <c r="D174" s="21"/>
      <c r="E174" s="21"/>
      <c r="F174" s="21"/>
      <c r="G174" s="233"/>
    </row>
    <row r="175" spans="1:8" s="243" customFormat="1" ht="15" customHeight="1" x14ac:dyDescent="0.3">
      <c r="A175" s="2"/>
      <c r="B175" s="248" t="s">
        <v>268</v>
      </c>
      <c r="C175" s="248"/>
      <c r="D175" s="258" t="s">
        <v>269</v>
      </c>
      <c r="E175" s="259"/>
      <c r="F175" s="260"/>
      <c r="G175" s="177"/>
      <c r="H175" s="242"/>
    </row>
    <row r="176" spans="1:8" s="243" customFormat="1" ht="15" customHeight="1" x14ac:dyDescent="0.3">
      <c r="A176" s="2"/>
      <c r="B176" s="248" t="s">
        <v>270</v>
      </c>
      <c r="C176" s="248"/>
      <c r="D176" s="261">
        <v>733642573</v>
      </c>
      <c r="E176" s="262"/>
      <c r="F176" s="263"/>
      <c r="G176" s="244"/>
      <c r="H176" s="242"/>
    </row>
    <row r="177" spans="1:8" s="243" customFormat="1" ht="15" customHeight="1" x14ac:dyDescent="0.3">
      <c r="A177" s="2"/>
      <c r="B177" s="248" t="s">
        <v>271</v>
      </c>
      <c r="C177" s="248"/>
      <c r="D177" s="249" t="s">
        <v>272</v>
      </c>
      <c r="E177" s="250"/>
      <c r="F177" s="251"/>
      <c r="G177" s="244"/>
      <c r="H177" s="242"/>
    </row>
    <row r="178" spans="1:8" s="243" customFormat="1" ht="15" customHeight="1" thickBot="1" x14ac:dyDescent="0.35">
      <c r="A178" s="2"/>
      <c r="B178" s="248" t="s">
        <v>273</v>
      </c>
      <c r="C178" s="248"/>
      <c r="D178" s="252">
        <v>46009</v>
      </c>
      <c r="E178" s="253"/>
      <c r="F178" s="254"/>
      <c r="G178" s="244"/>
      <c r="H178" s="242"/>
    </row>
    <row r="179" spans="1:8" ht="15" customHeight="1" x14ac:dyDescent="0.3">
      <c r="A179" s="1"/>
      <c r="B179" s="2"/>
      <c r="C179" s="1"/>
      <c r="D179" s="1"/>
      <c r="E179" s="1"/>
      <c r="F179" s="1"/>
      <c r="G179" s="3"/>
    </row>
    <row r="180" spans="1:8" ht="15" hidden="1" customHeight="1" x14ac:dyDescent="0.3">
      <c r="B180" s="245"/>
    </row>
    <row r="181" spans="1:8" ht="15" hidden="1" customHeight="1" x14ac:dyDescent="0.3">
      <c r="H181" s="247"/>
    </row>
    <row r="182" spans="1:8" ht="15" hidden="1" customHeight="1" x14ac:dyDescent="0.3">
      <c r="H182" s="247"/>
    </row>
    <row r="183" spans="1:8" ht="15" hidden="1" customHeight="1" x14ac:dyDescent="0.3">
      <c r="H183" s="247"/>
    </row>
    <row r="184" spans="1:8" ht="16.5" x14ac:dyDescent="0.3"/>
    <row r="185" spans="1:8" ht="16.5" x14ac:dyDescent="0.3"/>
    <row r="186" spans="1:8" ht="16.5" x14ac:dyDescent="0.3"/>
    <row r="187" spans="1:8" ht="16.5" x14ac:dyDescent="0.3"/>
    <row r="188" spans="1:8" ht="16.5" x14ac:dyDescent="0.3"/>
    <row r="189" spans="1:8" ht="16.5" x14ac:dyDescent="0.3"/>
    <row r="190" spans="1:8" ht="16.5" x14ac:dyDescent="0.3"/>
    <row r="191" spans="1:8" ht="16.5" x14ac:dyDescent="0.3"/>
    <row r="192" spans="1:8" ht="16.5" x14ac:dyDescent="0.3"/>
    <row r="193" ht="16.5" x14ac:dyDescent="0.3"/>
    <row r="194" ht="16.5" x14ac:dyDescent="0.3"/>
    <row r="195" ht="16.5" x14ac:dyDescent="0.3"/>
    <row r="196" hidden="1" x14ac:dyDescent="0.3"/>
    <row r="197" hidden="1" x14ac:dyDescent="0.3"/>
    <row r="198" hidden="1" x14ac:dyDescent="0.3"/>
    <row r="199" hidden="1" x14ac:dyDescent="0.3"/>
    <row r="200" hidden="1" x14ac:dyDescent="0.3"/>
  </sheetData>
  <mergeCells count="58">
    <mergeCell ref="B177:C177"/>
    <mergeCell ref="D177:F177"/>
    <mergeCell ref="B178:C178"/>
    <mergeCell ref="D178:F178"/>
    <mergeCell ref="B167:F167"/>
    <mergeCell ref="B171:F171"/>
    <mergeCell ref="B175:C175"/>
    <mergeCell ref="D175:F175"/>
    <mergeCell ref="B176:C176"/>
    <mergeCell ref="D176:F176"/>
    <mergeCell ref="B149:F149"/>
    <mergeCell ref="B155:F155"/>
    <mergeCell ref="B157:B159"/>
    <mergeCell ref="C157:C159"/>
    <mergeCell ref="D157:D159"/>
    <mergeCell ref="B161:F161"/>
    <mergeCell ref="B127:F127"/>
    <mergeCell ref="B129:B131"/>
    <mergeCell ref="C129:C131"/>
    <mergeCell ref="D129:D131"/>
    <mergeCell ref="B133:F133"/>
    <mergeCell ref="B145:F145"/>
    <mergeCell ref="B112:F112"/>
    <mergeCell ref="B113:B114"/>
    <mergeCell ref="C113:C114"/>
    <mergeCell ref="D113:D114"/>
    <mergeCell ref="G113:G115"/>
    <mergeCell ref="C123:D123"/>
    <mergeCell ref="G74:G76"/>
    <mergeCell ref="B93:F93"/>
    <mergeCell ref="B94:B95"/>
    <mergeCell ref="C94:C95"/>
    <mergeCell ref="D94:D95"/>
    <mergeCell ref="B110:F110"/>
    <mergeCell ref="B23:B25"/>
    <mergeCell ref="C23:C25"/>
    <mergeCell ref="D23:D25"/>
    <mergeCell ref="B73:F73"/>
    <mergeCell ref="B74:B75"/>
    <mergeCell ref="C74:C75"/>
    <mergeCell ref="D74:D75"/>
    <mergeCell ref="D13:F13"/>
    <mergeCell ref="D14:F14"/>
    <mergeCell ref="C18:D18"/>
    <mergeCell ref="C19:D19"/>
    <mergeCell ref="C20:D20"/>
    <mergeCell ref="B22:F22"/>
    <mergeCell ref="B9:B10"/>
    <mergeCell ref="D9:F9"/>
    <mergeCell ref="D10:F10"/>
    <mergeCell ref="B11:B12"/>
    <mergeCell ref="D11:F11"/>
    <mergeCell ref="D12:F12"/>
    <mergeCell ref="B2:F2"/>
    <mergeCell ref="D3:E3"/>
    <mergeCell ref="B7:B8"/>
    <mergeCell ref="D7:F7"/>
    <mergeCell ref="D8:F8"/>
  </mergeCells>
  <conditionalFormatting sqref="B110:F110">
    <cfRule type="notContainsText" dxfId="195" priority="8" operator="notContains" text="Vyplňte, prosím, v listu Identifikace, zda uplatňujete dvousložkovou formu ceny.">
      <formula>ISERROR(SEARCH("Vyplňte, prosím, v listu Identifikace, zda uplatňujete dvousložkovou formu ceny.",B110))</formula>
    </cfRule>
  </conditionalFormatting>
  <conditionalFormatting sqref="E27">
    <cfRule type="expression" dxfId="194" priority="43">
      <formula>+AND(ISBLANK($E$28:$E$31))</formula>
    </cfRule>
  </conditionalFormatting>
  <conditionalFormatting sqref="E32">
    <cfRule type="expression" dxfId="193" priority="42">
      <formula>+AND(ISBLANK($E$33:$E$34))</formula>
    </cfRule>
  </conditionalFormatting>
  <conditionalFormatting sqref="E35">
    <cfRule type="expression" dxfId="192" priority="41">
      <formula>+AND(ISBLANK($E$36:$E$37))</formula>
    </cfRule>
  </conditionalFormatting>
  <conditionalFormatting sqref="E38">
    <cfRule type="expression" dxfId="191" priority="40">
      <formula>+OR(ISNUMBER($E$39),ISNUMBER($E$40),ISNUMBER($E$41),$E$42&lt;&gt;0)</formula>
    </cfRule>
  </conditionalFormatting>
  <conditionalFormatting sqref="E42">
    <cfRule type="expression" dxfId="190" priority="7">
      <formula>+ISBLANK($E$97)</formula>
    </cfRule>
  </conditionalFormatting>
  <conditionalFormatting sqref="E43">
    <cfRule type="expression" dxfId="189" priority="39">
      <formula>+AND(ISBLANK($E$44:$E$46))</formula>
    </cfRule>
  </conditionalFormatting>
  <conditionalFormatting sqref="E52">
    <cfRule type="expression" dxfId="188" priority="29">
      <formula>+OR($E$27&lt;&gt;0,$E$32&lt;&gt;0,$E$35&lt;&gt;0,$E$38&lt;&gt;0,$E$43&lt;&gt;0,$E$47&lt;&gt;0,$E$48&lt;&gt;0,$E$49&lt;&gt;0,$E$50&lt;&gt;0)</formula>
    </cfRule>
  </conditionalFormatting>
  <conditionalFormatting sqref="E78">
    <cfRule type="expression" dxfId="187" priority="33">
      <formula>+AND(ISBLANK($E$79:$E$80))</formula>
    </cfRule>
  </conditionalFormatting>
  <conditionalFormatting sqref="E81">
    <cfRule type="expression" dxfId="186" priority="24">
      <formula>+AND(ISBLANK($E$28:$E$31),ISBLANK($E$33:$E$34),ISBLANK($E$36:$E$37),ISBLANK($E$39:$E$41),ISBLANK($E$44:$E$50),ISBLANK($E$79:$E$80))</formula>
    </cfRule>
  </conditionalFormatting>
  <conditionalFormatting sqref="E84">
    <cfRule type="expression" dxfId="185" priority="27">
      <formula>+AND(ISBLANK($E$39:$E$40),ISBLANK($E$19))</formula>
    </cfRule>
  </conditionalFormatting>
  <conditionalFormatting sqref="E85">
    <cfRule type="expression" dxfId="184" priority="26">
      <formula>+AND(ISBLANK($E$82),$E$84&gt;=0)</formula>
    </cfRule>
  </conditionalFormatting>
  <conditionalFormatting sqref="E102">
    <cfRule type="expression" dxfId="183" priority="30">
      <formula>+AND(ISBLANK($E$97:$E$101))</formula>
    </cfRule>
  </conditionalFormatting>
  <conditionalFormatting sqref="E104">
    <cfRule type="expression" dxfId="182" priority="21">
      <formula>+AND(ISBLANK($E$97:$E$101))</formula>
    </cfRule>
  </conditionalFormatting>
  <conditionalFormatting sqref="E117">
    <cfRule type="expression" dxfId="181" priority="2">
      <formula>+ISBLANK($E$116)</formula>
    </cfRule>
  </conditionalFormatting>
  <conditionalFormatting sqref="E118">
    <cfRule type="expression" dxfId="180" priority="4">
      <formula>+AND($E$116&gt;0,$E$86&gt;0)</formula>
    </cfRule>
  </conditionalFormatting>
  <conditionalFormatting sqref="E144">
    <cfRule type="expression" dxfId="179" priority="19">
      <formula>+AND(ISBLANK($E$134),ISBLANK($E$137),ISBLANK($E$140:$E$141))</formula>
    </cfRule>
  </conditionalFormatting>
  <conditionalFormatting sqref="E148">
    <cfRule type="expression" dxfId="178" priority="48">
      <formula>+ISBLANK($E$146)</formula>
    </cfRule>
  </conditionalFormatting>
  <conditionalFormatting sqref="E150">
    <cfRule type="expression" dxfId="177" priority="12">
      <formula>+AND(ISBLANK($E$134),ISBLANK($E$137),ISBLANK($E$140:$E$141),ISBLANK($E$146))</formula>
    </cfRule>
  </conditionalFormatting>
  <conditionalFormatting sqref="E151">
    <cfRule type="expression" dxfId="176" priority="10">
      <formula>+ISBLANK($E$82)</formula>
    </cfRule>
  </conditionalFormatting>
  <conditionalFormatting sqref="E166">
    <cfRule type="expression" dxfId="175" priority="17">
      <formula>+AND(ISBLANK($E$162),ISBLANK($E$165))</formula>
    </cfRule>
  </conditionalFormatting>
  <conditionalFormatting sqref="E170">
    <cfRule type="expression" dxfId="174" priority="46">
      <formula>+ISBLANK($E$168)</formula>
    </cfRule>
  </conditionalFormatting>
  <conditionalFormatting sqref="E172">
    <cfRule type="expression" dxfId="173" priority="14">
      <formula>+AND(ISBLANK($E$162),ISBLANK($E$165),ISBLANK($E$168))</formula>
    </cfRule>
  </conditionalFormatting>
  <conditionalFormatting sqref="E173">
    <cfRule type="expression" dxfId="172" priority="44">
      <formula>+AND(ISBLANK($E$97),ISBLANK($E$98),ISBLANK($E$99),ISBLANK($E$100),ISBLANK($E$101))</formula>
    </cfRule>
  </conditionalFormatting>
  <conditionalFormatting sqref="E86:F87">
    <cfRule type="cellIs" dxfId="171" priority="5" operator="equal">
      <formula>0</formula>
    </cfRule>
  </conditionalFormatting>
  <conditionalFormatting sqref="F27">
    <cfRule type="expression" dxfId="170" priority="38">
      <formula>+AND(ISBLANK($F$28:$F$31))</formula>
    </cfRule>
  </conditionalFormatting>
  <conditionalFormatting sqref="F32">
    <cfRule type="expression" dxfId="169" priority="37">
      <formula>+AND(ISBLANK($F$33:$F$34))</formula>
    </cfRule>
  </conditionalFormatting>
  <conditionalFormatting sqref="F35">
    <cfRule type="expression" dxfId="168" priority="36">
      <formula>+AND(ISBLANK($F$36:$F$37))</formula>
    </cfRule>
  </conditionalFormatting>
  <conditionalFormatting sqref="F38">
    <cfRule type="expression" dxfId="167" priority="35">
      <formula>+OR(ISNUMBER($F$39),ISNUMBER($F$40),ISNUMBER($F$41),$F$42&lt;&gt;0)</formula>
    </cfRule>
  </conditionalFormatting>
  <conditionalFormatting sqref="F42">
    <cfRule type="expression" dxfId="166" priority="6">
      <formula>+ISBLANK($F$97)</formula>
    </cfRule>
  </conditionalFormatting>
  <conditionalFormatting sqref="F43">
    <cfRule type="expression" dxfId="165" priority="34">
      <formula>+AND(ISBLANK($F$44:$F$46))</formula>
    </cfRule>
  </conditionalFormatting>
  <conditionalFormatting sqref="F52">
    <cfRule type="expression" dxfId="164" priority="28">
      <formula>+OR($F$27&lt;&gt;0,$F$32&lt;&gt;0,$F$35&lt;&gt;0,$F$38&lt;&gt;0,$F$43&lt;&gt;0,$F$47&lt;&gt;0,$F$48&lt;&gt;0,$F$49&lt;&gt;0,$F$50&lt;&gt;0)</formula>
    </cfRule>
  </conditionalFormatting>
  <conditionalFormatting sqref="F78">
    <cfRule type="expression" dxfId="163" priority="32">
      <formula>+AND(ISBLANK($F$79:$F$80))</formula>
    </cfRule>
  </conditionalFormatting>
  <conditionalFormatting sqref="F81">
    <cfRule type="expression" dxfId="162" priority="23">
      <formula>+AND(ISBLANK($F$28:$F$31),ISBLANK($F$33:$F$34),ISBLANK($F$36:$F$37),ISBLANK($F$39:$F$41),ISBLANK($F$44:$F$50),ISBLANK($F$79:$F$80))</formula>
    </cfRule>
  </conditionalFormatting>
  <conditionalFormatting sqref="F84">
    <cfRule type="expression" dxfId="161" priority="25">
      <formula>+AND(ISBLANK($F$39:$F$40),ISBLANK($F$19))</formula>
    </cfRule>
  </conditionalFormatting>
  <conditionalFormatting sqref="F85">
    <cfRule type="expression" dxfId="160" priority="22">
      <formula>+AND(ISBLANK($F$82),$F$84&gt;=0)</formula>
    </cfRule>
  </conditionalFormatting>
  <conditionalFormatting sqref="F102">
    <cfRule type="expression" dxfId="159" priority="31">
      <formula>+AND(ISBLANK($F$97:$F$101))</formula>
    </cfRule>
  </conditionalFormatting>
  <conditionalFormatting sqref="F104">
    <cfRule type="expression" dxfId="158" priority="20">
      <formula>+AND(ISBLANK($F$97:$F$101))</formula>
    </cfRule>
  </conditionalFormatting>
  <conditionalFormatting sqref="F117">
    <cfRule type="expression" dxfId="157" priority="1">
      <formula>+ISBLANK($F$116)</formula>
    </cfRule>
  </conditionalFormatting>
  <conditionalFormatting sqref="F118">
    <cfRule type="expression" dxfId="156" priority="3">
      <formula>+AND($F$116&gt;0,$F$86&gt;0)</formula>
    </cfRule>
  </conditionalFormatting>
  <conditionalFormatting sqref="F144">
    <cfRule type="expression" dxfId="155" priority="18">
      <formula>+AND(ISBLANK($F$134),ISBLANK($F$137),ISBLANK($F$140:$F$141))</formula>
    </cfRule>
  </conditionalFormatting>
  <conditionalFormatting sqref="F148">
    <cfRule type="expression" dxfId="154" priority="47">
      <formula>+ISBLANK($F$146)</formula>
    </cfRule>
  </conditionalFormatting>
  <conditionalFormatting sqref="F150">
    <cfRule type="expression" dxfId="153" priority="11">
      <formula>+AND(ISBLANK($F$134),ISBLANK($F$137),ISBLANK($F$140:$F$141),ISBLANK($F$146))</formula>
    </cfRule>
  </conditionalFormatting>
  <conditionalFormatting sqref="F151">
    <cfRule type="expression" dxfId="152" priority="9">
      <formula>+ISBLANK($F$82)</formula>
    </cfRule>
  </conditionalFormatting>
  <conditionalFormatting sqref="F166">
    <cfRule type="expression" dxfId="151" priority="16">
      <formula>+AND(ISBLANK($F$162),ISBLANK($F$165))</formula>
    </cfRule>
  </conditionalFormatting>
  <conditionalFormatting sqref="F170">
    <cfRule type="expression" dxfId="150" priority="45">
      <formula>+ISBLANK($F$168)</formula>
    </cfRule>
  </conditionalFormatting>
  <conditionalFormatting sqref="F172">
    <cfRule type="expression" dxfId="149" priority="13">
      <formula>+AND(ISBLANK($F$162),ISBLANK($F$165),ISBLANK($F$168))</formula>
    </cfRule>
  </conditionalFormatting>
  <conditionalFormatting sqref="F173">
    <cfRule type="expression" dxfId="148" priority="15">
      <formula>+AND(ISBLANK($F$97),ISBLANK($F$98),ISBLANK($F$99),ISBLANK($F$100),ISBLANK($F$101))</formula>
    </cfRule>
  </conditionalFormatting>
  <conditionalFormatting sqref="G5">
    <cfRule type="containsText" dxfId="147" priority="49" operator="containsText" text="Vyplňte, prosím, nejprve záložku Identifikace">
      <formula>NOT(ISERROR(SEARCH("Vyplňte, prosím, nejprve záložku Identifikace",G5)))</formula>
    </cfRule>
  </conditionalFormatting>
  <dataValidations count="6">
    <dataValidation allowBlank="1" showInputMessage="1" showErrorMessage="1" promptTitle="Hodnota musí být minimálně 0" prompt="Hodnota na tomto řádku musí být minimálně 0._x000a_Je vypočtena vzorcem: _x000a_ř. VII.1 - ř. 4.1 - ř. 4.2 _x000a__x000a_a zároveň platí: ř.16 ≤ ř.14. _x000a_" sqref="E84" xr:uid="{C6BA7CE0-5840-4251-8CDB-197ED888BE02}"/>
    <dataValidation allowBlank="1" showInputMessage="1" showErrorMessage="1" promptTitle="Hodnota musí být minimálně 0" prompt="Hodnota na tomto řádku musí být minimálně 0._x000a_Je vypočtena vzorcem: _x000a_ř. VII.1 - ř. 4.1 - ř. 4.2._x000a_" sqref="F84" xr:uid="{2C005A02-029B-4BCE-AEAA-9C1778938383}"/>
    <dataValidation type="list" allowBlank="1" showInputMessage="1" showErrorMessage="1" sqref="D13:F13" xr:uid="{3AC2A987-CB13-4D6B-AC23-A1F5D4A3CF26}">
      <formula1>"Prosím vyberte., Formulář A,Formulář B, Formulář C, Formulář D, Formulář E, Formulář F, Formulář G"</formula1>
    </dataValidation>
    <dataValidation type="decimal" operator="lessThanOrEqual" allowBlank="1" showInputMessage="1" showErrorMessage="1" errorTitle="Chybná hodnota" error="V tomto řádku může hodnota menší nebo rovna nule._x000a_Prosím opravte." sqref="F79" xr:uid="{E0B01736-1B88-441A-B609-6FE929F0F5AE}">
      <formula1>0</formula1>
    </dataValidation>
    <dataValidation type="decimal" operator="lessThanOrEqual" allowBlank="1" showInputMessage="1" showErrorMessage="1" errorTitle="Chybná hodnota" error="V tomto řádku může hodnota menší nebo rovna nule._x000a_Prosím opravte. _x000a_" sqref="E79 E48:F48" xr:uid="{834786DE-4094-410F-BFCA-E717CD2C93F2}">
      <formula1>0</formula1>
    </dataValidation>
    <dataValidation allowBlank="1" showInputMessage="1" showErrorMessage="1" errorTitle="Hodnota z  Tab. č. 3" error="Tato hodnota se načítá z řádku č. 4.4 &quot;Pachtovné/nájemné infrastrukturního majektu&quot; v Tabulce č. 3. " promptTitle="Hodnota z ř. 4.4 v Tab. č. 3" prompt="Hodnota v tomto řádku se načte z řádku č. 4. 4 v Tabulce č. 3 níže." sqref="E42:F42" xr:uid="{6BC5F398-62EC-4290-B013-730232544109}"/>
  </dataValidations>
  <hyperlinks>
    <hyperlink ref="G27" location="Vysvětlivky!B21:E21" display="více zde" xr:uid="{E6B91CF1-D41B-44A4-B1BA-59E5DD2EEE5A}"/>
    <hyperlink ref="G28" location="Vysvětlivky!B22:E22" display="více zde" xr:uid="{0F6A4DC9-06FF-4FF4-AE64-2B43D5405C49}"/>
    <hyperlink ref="G29" location="Vysvětlivky!B23:E23" display="více zde" xr:uid="{744CA0A3-0425-4E36-9B7C-9FCD7FA98EB9}"/>
    <hyperlink ref="G30" location="Vysvětlivky!B24:E24" display="více zde" xr:uid="{8BB4C3D7-022D-489A-AF28-BB42CF298726}"/>
    <hyperlink ref="G31" location="Vysvětlivky!B25:E25" display="více zde" xr:uid="{0C79315A-AEDE-43CF-BD7C-0EDC965EC535}"/>
    <hyperlink ref="G32" location="Vysvětlivky!B26:E26" display="více zde" xr:uid="{2EE78096-B471-46FA-A8B2-2BB935F142AE}"/>
    <hyperlink ref="G33" location="Vysvětlivky!B27:E27" display="více zde" xr:uid="{20BC0EEF-D501-4695-88C9-5B72E2F72B89}"/>
    <hyperlink ref="G34" location="Vysvětlivky!B28:E28" display="více zde" xr:uid="{532D9698-86A5-44FF-BDBF-FEE35B50B2BF}"/>
    <hyperlink ref="G35:G42" location="Vysvětlivky!B36:E36" display="více zde" xr:uid="{D5E9EECA-B911-4F38-BED3-7B0F1CFF2635}"/>
    <hyperlink ref="G35" location="Vysvětlivky!B29:E29" display="více zde" xr:uid="{B979BC4C-EE10-4909-B2FC-241D9A33CDCB}"/>
    <hyperlink ref="G36" location="Vysvětlivky!B30:E30" display="více zde" xr:uid="{90E2C5EA-0BCA-4E03-A26A-00EBA0C0A971}"/>
    <hyperlink ref="G37" location="Vysvětlivky!B31:E31" display="více zde" xr:uid="{5B31D132-2FA0-423D-9508-30A72DDE85A1}"/>
    <hyperlink ref="G38" location="Vysvětlivky!B32:E32" display="více zde" xr:uid="{88E10887-D296-42A9-AC6B-25AAC6B6D089}"/>
    <hyperlink ref="G39" location="Vysvětlivky!B33:E33" display="více zde" xr:uid="{5C8C9C00-DAAE-4AB2-A456-1C813D13A9E7}"/>
    <hyperlink ref="G40" location="Vysvětlivky!B34:E34" display="více zde" xr:uid="{F905ED4A-EE11-4138-8F6A-CE25FCF6FF19}"/>
    <hyperlink ref="G41" location="Vysvětlivky!B35:E35" display="více zde" xr:uid="{DAC92E9F-64A4-4D28-AA5D-01CCCD19B2DE}"/>
    <hyperlink ref="G42" location="Vysvětlivky!B36:E36" display="více zde" xr:uid="{3364134A-9C67-4087-AB5A-6EB93703B8F6}"/>
    <hyperlink ref="G43:G47" location="Vysvětlivky!B36:E36" display="více zde" xr:uid="{4F3BBB7B-2FAF-4936-9161-605CD577F370}"/>
    <hyperlink ref="G43" location="Vysvětlivky!B37:E37" display="více zde" xr:uid="{9583DFCB-020A-4B65-AE1B-64ACBCE7F3B1}"/>
    <hyperlink ref="G44" location="Vysvětlivky!B38:E38" display="více zde" xr:uid="{EEBFA3A7-C423-42AA-84BD-D9FBF8AEC390}"/>
    <hyperlink ref="G45" location="Vysvětlivky!B39:E39" display="více zde" xr:uid="{C1D07989-C147-47A4-A09B-D42930D06EE1}"/>
    <hyperlink ref="G46" location="Vysvětlivky!B40:E40" display="více zde" xr:uid="{CBDC8F2D-0A31-4684-BC57-2E9E1144B176}"/>
    <hyperlink ref="G47" location="Vysvětlivky!B41:E41" display="více zde" xr:uid="{B32859E8-1827-42E8-8EDA-CA831287BC85}"/>
    <hyperlink ref="G57" location="Vysvětlivky!B50:E50" display="více zde" xr:uid="{0D79648A-6661-4E92-A5B9-EC41041B5CC0}"/>
    <hyperlink ref="G58" location="Vysvětlivky!B51:E51" display="více zde" xr:uid="{CE2F8FEA-DB30-4087-AE1C-93229A64A0F6}"/>
    <hyperlink ref="G59" location="Vysvětlivky!B52:E52" display="více zde" xr:uid="{14E5B53F-8899-4EE7-9A7D-6C106A897E7B}"/>
    <hyperlink ref="G48:G52" location="Vysvětlivky!B36:E36" display="více zde" xr:uid="{C4F3470A-EA02-4312-B662-204CF250150B}"/>
    <hyperlink ref="G48" location="Vysvětlivky!B42:E42" display="více zde" xr:uid="{E4878287-1D7A-4E18-8480-DB42319EC02F}"/>
    <hyperlink ref="G49" location="Vysvětlivky!B43:E43" display="více zde" xr:uid="{969AEA6E-DD0C-42DA-9F6C-2C15AE9D5CF3}"/>
    <hyperlink ref="G50" location="Vysvětlivky!B44:E44" display="více zde" xr:uid="{B0EAEB4D-F56C-4687-A087-434207C41ED4}"/>
    <hyperlink ref="G51" location="Vysvětlivky!B45:E45" display="více zde" xr:uid="{4D263BE7-9BDF-4780-B210-9FD1AE41B437}"/>
    <hyperlink ref="G52" location="Vysvětlivky!B46:E46" display="více zde" xr:uid="{780F4B2F-5356-4A92-9D04-11D63A1E8233}"/>
    <hyperlink ref="G54" location="Vysvětlivky!B47:E47" display="více zde" xr:uid="{837F03F7-09C9-4023-9568-6DDFBC18847F}"/>
    <hyperlink ref="G55:G56" location="Vysvětlivky!B47:E47" display="více zde" xr:uid="{19925C0D-CD4A-4E49-8493-038200E54EA9}"/>
    <hyperlink ref="G55" location="Vysvětlivky!B48:E48" display="více zde" xr:uid="{68967688-DFD6-4520-AE90-1B4B9143886B}"/>
    <hyperlink ref="G56" location="Vysvětlivky!B49:E49" display="více zde" xr:uid="{B149F0A9-BDF2-4E78-B4D5-3E1C81B18BE5}"/>
    <hyperlink ref="G60:G62" location="Vysvětlivky!B52:E52" display="více zde" xr:uid="{BE60B131-585B-4F4F-A41A-729942212092}"/>
    <hyperlink ref="G60" location="Vysvětlivky!B53:E53" display="více zde" xr:uid="{2E48C425-8D82-47F3-9D06-2D844BCD3BCD}"/>
    <hyperlink ref="G61" location="Vysvětlivky!B54:E54" display="více zde" xr:uid="{7ACC24C0-3524-49F7-BA29-9D40E231D717}"/>
    <hyperlink ref="G62" location="Vysvětlivky!B55:E55" display="více zde" xr:uid="{0C508A2E-251C-4D58-92D0-E69162AD9E82}"/>
    <hyperlink ref="G77" location="Vysvětlivky!B62:E62" display="více zde" xr:uid="{03AA5460-2D92-4C52-B125-894B08E744E8}"/>
    <hyperlink ref="G78" location="Vysvětlivky!B63:E63" display="více zde" xr:uid="{32870EE3-0CE8-47ED-832C-E58B57876AD6}"/>
    <hyperlink ref="G79" location="Vysvětlivky!B64:E64" display="více zde" xr:uid="{D581EE48-01A2-4F04-BD31-208A880916B6}"/>
    <hyperlink ref="G80" location="Vysvětlivky!B65:E65" display="více zde" xr:uid="{9C399121-1D10-46CA-9A16-6DAA5EA54305}"/>
    <hyperlink ref="G81" location="Vysvětlivky!B66:E66" display="více zde" xr:uid="{47219CB6-E4DA-4521-8BE5-1660A7F1E4AC}"/>
    <hyperlink ref="G82" location="Vysvětlivky!B67:E67" display="více zde" xr:uid="{44882474-E20F-4938-A7B5-5079AEB2F29A}"/>
    <hyperlink ref="G83" location="Vysvětlivky!B68:E68" display="více zde" xr:uid="{9A833D1C-643C-49DF-81BF-EAA41DD7D8A5}"/>
    <hyperlink ref="G84" location="Vysvětlivky!B69:E69" display="více zde" xr:uid="{402B7795-8297-49AA-BD7B-6C345A2F9019}"/>
    <hyperlink ref="G85" location="Vysvětlivky!B70:E70" display="více zde" xr:uid="{2A06F24B-C57E-4A70-8090-2D4E29E64707}"/>
    <hyperlink ref="G86:G89" location="Vysvětlivky!B70:E70" display="více zde" xr:uid="{868D917C-DD92-4A86-AAA1-832A11D51873}"/>
    <hyperlink ref="G86" location="Vysvětlivky!B71:E71" display="více zde" xr:uid="{C6ABA1D3-9CCD-4DCC-9140-107C6E64A79B}"/>
    <hyperlink ref="G87" location="Vysvětlivky!B72:E72" display="více zde" xr:uid="{36BF6EF3-FEB5-41D6-8268-674BC9867A57}"/>
    <hyperlink ref="G88" location="Vysvětlivky!B73:E73" display="více zde" xr:uid="{BB40D645-3BD1-4DE8-920B-BD9B747B2E7F}"/>
    <hyperlink ref="G89" location="Vysvětlivky!B74:E74" display="více zde" xr:uid="{DB854B1D-4443-4CC6-8E8E-67B7B1ECA985}"/>
    <hyperlink ref="G104:G105" location="Vysvětlivky!B90:E90" display="více zde" xr:uid="{0D52AC57-E24F-453B-AE40-1FDE49EB6A9A}"/>
    <hyperlink ref="G105" location="Vysvětlivky!B92:E92" display="více zde" xr:uid="{7F395F2F-1064-4B12-8162-AF7D08DF95DC}"/>
    <hyperlink ref="G116" location="Vysvětlivky!B98:E98" display="více zde" xr:uid="{64E15F39-71F8-4FFB-8B62-3CD31E48C40B}"/>
    <hyperlink ref="G117" location="Vysvětlivky!B99:E99" display="více zde" xr:uid="{CA2B7C25-0B18-486E-8958-430203B68444}"/>
    <hyperlink ref="G118" location="Vysvětlivky!B100:E100" display="více zde" xr:uid="{C26E750E-3F98-41A7-8FBA-F332F13940B2}"/>
    <hyperlink ref="G119:G122" location="Vysvětlivky!B100:E100" display="více zde" xr:uid="{61EFEB1D-D9B8-4051-AD22-0F768C52509D}"/>
    <hyperlink ref="G119" location="Vysvětlivky!B101:E101" display="více zde" xr:uid="{6EAB827A-E9C9-4353-B99A-6D83AB0C0EA9}"/>
    <hyperlink ref="G120" location="Vysvětlivky!B102:E102" display="více zde" xr:uid="{78345371-6F62-4BA1-ADC5-A6BFE8F6626E}"/>
    <hyperlink ref="G121" location="Vysvětlivky!B103:E103" display="více zde" xr:uid="{DC4A5AA0-03A9-41E6-AF64-F528BAEE04D7}"/>
    <hyperlink ref="G122" location="Vysvětlivky!B104:E104" display="více zde" xr:uid="{7AAB23BE-6622-4F98-B196-FD44EFAD0266}"/>
    <hyperlink ref="G134" location="Vysvětlivky!B109:E109" display="více zde" xr:uid="{10E6E3E5-A3BB-4EE3-91F1-67AF0B6D36F3}"/>
    <hyperlink ref="G135" location="Vysvětlivky!B110:E110" display="více zde" xr:uid="{2292B9EC-5BEA-4C8D-93B4-DB1600917A79}"/>
    <hyperlink ref="G136:G143" location="Vysvětlivky!B110:E110" display="více zde" xr:uid="{A0BECCAD-27E6-479F-8B21-187F34458A14}"/>
    <hyperlink ref="G136" location="Vysvětlivky!B111:E111" display="více zde" xr:uid="{4BECD695-DBC8-4791-8278-BA0FE678B545}"/>
    <hyperlink ref="G137" location="Vysvětlivky!B112:E112" display="více zde" xr:uid="{3B6903C6-EE66-4808-89B1-56273BBE5C8B}"/>
    <hyperlink ref="G138" location="Vysvětlivky!B113:E113" display="více zde" xr:uid="{2DC2E7A9-A3B8-4C1E-8C6F-16C0544AAD9F}"/>
    <hyperlink ref="G139" location="Vysvětlivky!B114:E114" display="více zde" xr:uid="{3D3C15C9-5DA1-49A7-B360-705BEF1D84B4}"/>
    <hyperlink ref="G140" location="Vysvětlivky!B115:E115" display="více zde" xr:uid="{A10F41A0-186C-4BD4-898C-E50116FC2F4D}"/>
    <hyperlink ref="G141" location="Vysvětlivky!B116:E116" display="více zde" xr:uid="{39329A8A-28E0-425A-8C93-5F7581F2D01A}"/>
    <hyperlink ref="G142" location="Vysvětlivky!B117:E117" display="více zde" xr:uid="{CF62C9A2-5B2D-424E-BE8B-BB74D2B5A16A}"/>
    <hyperlink ref="G143" location="Vysvětlivky!B118:E118" display="více zde" xr:uid="{F5242506-B652-4F78-B692-28B3AD587979}"/>
    <hyperlink ref="G146:G147" location="Vysvětlivky!B119:E119" display="více zde" xr:uid="{516002B7-7463-4EFB-9FE3-6151CCC0231F}"/>
    <hyperlink ref="G146" location="Vysvětlivky!B120:E120" display="více zde" xr:uid="{E62DCFFF-E408-45DE-8162-10A408C5D996}"/>
    <hyperlink ref="G147" location="Vysvětlivky!B121:E121" display="více zde" xr:uid="{9968446A-B096-4435-BAC9-176003CE605D}"/>
    <hyperlink ref="G150" location="Vysvětlivky!B123:E123" display="více zde" xr:uid="{316480E9-35A5-4DE1-B4D1-B0C352D57E45}"/>
    <hyperlink ref="G162:G165" location="Vysvětlivky!B127:E127" display="více zde" xr:uid="{D080771F-1C49-4790-A5AD-95D3369BF3E0}"/>
    <hyperlink ref="G162" location="Vysvětlivky!B128:E128" display="více zde" xr:uid="{7611D0B0-4F53-40CE-B47A-03D998BB62F3}"/>
    <hyperlink ref="G163" location="Vysvětlivky!B129:E129" display="více zde" xr:uid="{584BF4E2-7B17-4E67-A338-20615CEE8600}"/>
    <hyperlink ref="G164" location="Vysvětlivky!B130:E130" display="více zde" xr:uid="{579A27E0-43CB-429F-9092-75EAFB7A7063}"/>
    <hyperlink ref="G165" location="Vysvětlivky!B131:E131" display="více zde" xr:uid="{070D63BE-E292-4931-A314-6C36F0A1A383}"/>
    <hyperlink ref="G166" location="Vysvětlivky!B132:E132" display="více zde" xr:uid="{497F679B-9C94-40A3-8905-4DB22C0581EA}"/>
    <hyperlink ref="G168:G169" location="Vysvětlivky!B132:E132" display="více zde" xr:uid="{D797278D-070F-42C3-904E-B11C18337D99}"/>
    <hyperlink ref="G168" location="Vysvětlivky!B133:E133" display="více zde" xr:uid="{CF36B195-4828-4874-9C15-1B5F6ECA5C08}"/>
    <hyperlink ref="G169" location="Vysvětlivky!B134:E134" display="více zde" xr:uid="{FEB29D64-AE0D-487A-8345-9EDD22D9DA34}"/>
    <hyperlink ref="G170" location="Vysvětlivky!B135:E135" display="více zde" xr:uid="{7698F476-172F-430F-8F87-5F967144DCEC}"/>
    <hyperlink ref="G172" location="Vysvětlivky!B136:E136" display="více zde" xr:uid="{F7F14C8A-E43C-4A51-AABD-872114025D35}"/>
    <hyperlink ref="G7" location="Vysvětlivky!B8:E8" display="více zde" xr:uid="{E3E5F6C8-A11F-4229-9556-6F03DECDCAC5}"/>
    <hyperlink ref="G8" location="Vysvětlivky!B8:E8" display="více zde" xr:uid="{7E2465A5-D588-4CE8-8CD6-56912F5832E3}"/>
    <hyperlink ref="G9" location="Vysvětlivky!B9:E9" display="více zde" xr:uid="{54178621-9675-4616-9130-07226E9F3DCD}"/>
    <hyperlink ref="G10" location="Vysvětlivky!B9:E9" display="více zde" xr:uid="{23700BCF-C29C-47D9-A79F-9F221185A1F5}"/>
    <hyperlink ref="G11" location="Vysvětlivky!B10:E10" display="více zde" xr:uid="{4FF21A8F-EA7E-4A84-B956-8D0CD5F588B5}"/>
    <hyperlink ref="G12" location="Vysvětlivky!B10:E10" display="více zde" xr:uid="{DCA22190-C674-47F9-944D-30897E994CDA}"/>
    <hyperlink ref="G13" location="Vysvětlivky!B11:E11" display="více zde" xr:uid="{0BAE1273-0DAC-42F1-A1C9-EE314DB4168B}"/>
    <hyperlink ref="G14" location="Vysvětlivky!B12:E12" display="více zde" xr:uid="{049CD5A8-5101-4B10-9705-664E47B7B009}"/>
    <hyperlink ref="G17" location="Vysvětlivky!B13:E13" display="více zde" xr:uid="{E5B7A72E-3BF3-4479-8C2F-9AD668F3A485}"/>
    <hyperlink ref="G18:G20" location="Vysvětlivky!B13:E13" display="více zde" xr:uid="{162702B4-5476-4026-9EDC-7D0D4696D428}"/>
    <hyperlink ref="G18" location="Vysvětlivky!B14:E14" display="více zde" xr:uid="{0B7699C8-3EA6-4779-A4EE-DF51B6E6DC8E}"/>
    <hyperlink ref="G19" location="Vysvětlivky!B15:E15" display="více zde" xr:uid="{9D659A38-32E4-4115-BB97-771652128D50}"/>
    <hyperlink ref="G20" location="Vysvětlivky!B17:E17" display="více zde" xr:uid="{9911B139-112D-4648-AD7D-B5420A629080}"/>
    <hyperlink ref="G63" location="Vysvětlivky!B56:E56" display="více zde" xr:uid="{FADF9FB4-9089-4F3A-A608-E78992E7843F}"/>
    <hyperlink ref="G104" location="Vysvětlivky!B91:E91" display="více zde" xr:uid="{D4000598-8E37-45BC-AD7E-4DE2177ED69D}"/>
    <hyperlink ref="G103" location="Vysvětlivky!B90:E90" display="více zde" xr:uid="{1287496B-1E01-4D3C-A410-5CA4CDB74298}"/>
    <hyperlink ref="G102" location="Vysvětlivky!B89:E89" display="více zde" xr:uid="{A86DE1AF-FCFB-466F-9D8C-70ACCDAB9093}"/>
    <hyperlink ref="G101" location="Vysvětlivky!B88:E88" display="více zde" xr:uid="{7D8C0FFF-FFEC-4492-BEC3-539D4178825F}"/>
    <hyperlink ref="G100" location="Vysvětlivky!B87:E87" display="více zde" xr:uid="{07BEE31C-1B4D-4C83-9A8E-6D7689C9B2DC}"/>
    <hyperlink ref="G99" location="Vysvětlivky!B86:E86" display="více zde" xr:uid="{1B24213D-F7CB-4F8C-A78A-CF00F65C0F46}"/>
    <hyperlink ref="G98" location="Vysvětlivky!B85:E85" display="více zde" xr:uid="{EF32555A-E22A-4374-B571-E0D79D62AA6F}"/>
    <hyperlink ref="G97" location="Vysvětlivky!B84:E84" display="více zde" xr:uid="{2A29C120-A579-4454-BC09-AAC376DE2033}"/>
    <hyperlink ref="G90" location="Vysvětlivky!B75:E75" display="více zde" xr:uid="{471316CF-99C5-4A35-862E-1D4BCD67B7FB}"/>
    <hyperlink ref="G106" location="Vysvětlivky!B93:E93" display="více zde" xr:uid="{714B81FB-14B7-44C5-8DE8-51CDC9C5F10C}"/>
    <hyperlink ref="G123" location="Vysvětlivky!B105:E105" display="více zde" xr:uid="{C5D18011-FC35-4EAA-AF4F-1BF244FB8C33}"/>
    <hyperlink ref="G144" location="Vysvětlivky!B119:E119" display="více zde" xr:uid="{FBD14D7D-0CEC-406D-8277-638E1CB0E94B}"/>
    <hyperlink ref="G148" location="Vysvětlivky!B122:E122" display="více zde" xr:uid="{74D63682-AF9B-482E-9CDB-5A5B5F9E169F}"/>
    <hyperlink ref="G151" location="Vysvětlivky!B124:E124" display="více zde" xr:uid="{EBCB5807-8DBF-4962-831F-A136A3DD7533}"/>
    <hyperlink ref="G173" location="Vysvětlivky!B137:E137" display="více zde" xr:uid="{4CDE999F-A5D8-487B-97C2-6080D4001E1A}"/>
  </hyperlink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EB608-81A8-43AB-BB9F-750E2BBF3358}">
  <dimension ref="A1:K200"/>
  <sheetViews>
    <sheetView workbookViewId="0">
      <selection activeCell="D12" sqref="D12:F12"/>
    </sheetView>
  </sheetViews>
  <sheetFormatPr defaultColWidth="0" defaultRowHeight="0" zeroHeight="1" x14ac:dyDescent="0.3"/>
  <cols>
    <col min="1" max="1" width="5.7109375" style="5" customWidth="1"/>
    <col min="2" max="2" width="6.42578125" style="243" customWidth="1"/>
    <col min="3" max="3" width="52.7109375" style="5" customWidth="1"/>
    <col min="4" max="4" width="15.7109375" style="5" customWidth="1"/>
    <col min="5" max="6" width="16.7109375" style="5" customWidth="1"/>
    <col min="7" max="7" width="10.7109375" style="246" customWidth="1"/>
    <col min="8" max="8" width="5.7109375" style="6" customWidth="1"/>
    <col min="9" max="16384" width="0" style="5" hidden="1"/>
  </cols>
  <sheetData>
    <row r="1" spans="1:7" ht="17.25" thickBot="1" x14ac:dyDescent="0.35">
      <c r="A1" s="1"/>
      <c r="B1" s="23"/>
      <c r="C1" s="1"/>
      <c r="D1" s="21"/>
      <c r="E1" s="1"/>
      <c r="F1" s="22" t="s">
        <v>12</v>
      </c>
      <c r="G1" s="3"/>
    </row>
    <row r="2" spans="1:7" ht="57" customHeight="1" thickBot="1" x14ac:dyDescent="0.35">
      <c r="A2" s="1"/>
      <c r="B2" s="326" t="s">
        <v>13</v>
      </c>
      <c r="C2" s="327"/>
      <c r="D2" s="327"/>
      <c r="E2" s="327"/>
      <c r="F2" s="328"/>
      <c r="G2" s="3"/>
    </row>
    <row r="3" spans="1:7" ht="16.350000000000001" customHeight="1" thickBot="1" x14ac:dyDescent="0.35">
      <c r="A3" s="1"/>
      <c r="B3" s="24"/>
      <c r="C3" s="25" t="s">
        <v>14</v>
      </c>
      <c r="D3" s="329" t="s">
        <v>279</v>
      </c>
      <c r="E3" s="330"/>
      <c r="F3" s="26"/>
      <c r="G3" s="10"/>
    </row>
    <row r="4" spans="1:7" ht="8.25" customHeight="1" thickBot="1" x14ac:dyDescent="0.35">
      <c r="A4" s="1"/>
      <c r="B4" s="27"/>
      <c r="C4" s="28"/>
      <c r="D4" s="29"/>
      <c r="E4" s="30"/>
      <c r="F4" s="31"/>
      <c r="G4" s="3"/>
    </row>
    <row r="5" spans="1:7" ht="16.5" x14ac:dyDescent="0.3">
      <c r="A5" s="1"/>
      <c r="B5" s="32"/>
      <c r="C5" s="32"/>
      <c r="D5" s="32"/>
      <c r="E5" s="32"/>
      <c r="F5" s="32"/>
      <c r="G5" s="3"/>
    </row>
    <row r="6" spans="1:7" ht="17.25" thickBot="1" x14ac:dyDescent="0.35">
      <c r="A6" s="1"/>
      <c r="B6" s="33" t="s">
        <v>16</v>
      </c>
      <c r="C6" s="1"/>
      <c r="D6" s="1"/>
      <c r="E6" s="1"/>
      <c r="F6" s="1"/>
      <c r="G6" s="3"/>
    </row>
    <row r="7" spans="1:7" ht="18" customHeight="1" x14ac:dyDescent="0.3">
      <c r="A7" s="1"/>
      <c r="B7" s="313" t="s">
        <v>17</v>
      </c>
      <c r="C7" s="35" t="s">
        <v>18</v>
      </c>
      <c r="D7" s="331" t="str">
        <f>+IF(AND(ISBLANK([4]Identifikace!D25),ISBLANK([4]Identifikace!N25)),"Vyplňte, prosím, údaje v listu Identifikace.",IF([4]Identifikace!D25=[4]Identifikace!N25,[4]Identifikace!D25,IF(AND(ISBLANK([4]Identifikace!D25),[4]Identifikace!N25&lt;&gt;0),[4]Identifikace!N25,IF(AND([4]Identifikace!D25&lt;&gt;0,[4]Identifikace!N25&lt;&gt;0),"viz list Identifikace",[4]Identifikace!D25))))</f>
        <v>V.H.P. Ivanovice na Hané, s.r.o.</v>
      </c>
      <c r="E7" s="332"/>
      <c r="F7" s="333"/>
      <c r="G7" s="36" t="s">
        <v>19</v>
      </c>
    </row>
    <row r="8" spans="1:7" ht="18" customHeight="1" x14ac:dyDescent="0.3">
      <c r="A8" s="1"/>
      <c r="B8" s="313"/>
      <c r="C8" s="35" t="s">
        <v>20</v>
      </c>
      <c r="D8" s="314">
        <f>+IF(AND(ISBLANK([4]Identifikace!F25),ISBLANK([4]Identifikace!P25)),"Vyplňte, prosím, údaje v listu Identifikace.",IF([4]Identifikace!F25=[4]Identifikace!P25,[4]Identifikace!F25,IF(AND(ISBLANK([4]Identifikace!F25),[4]Identifikace!P25&lt;&gt;0),[4]Identifikace!P25,IF(AND([4]Identifikace!F25&lt;&gt;0,[4]Identifikace!P25&lt;&gt;0),"viz list Identifikace",[4]Identifikace!F25))))</f>
        <v>25595652</v>
      </c>
      <c r="E8" s="315"/>
      <c r="F8" s="316"/>
      <c r="G8" s="36" t="s">
        <v>19</v>
      </c>
    </row>
    <row r="9" spans="1:7" ht="18" customHeight="1" x14ac:dyDescent="0.3">
      <c r="A9" s="1"/>
      <c r="B9" s="313" t="s">
        <v>21</v>
      </c>
      <c r="C9" s="35" t="s">
        <v>22</v>
      </c>
      <c r="D9" s="314" t="str">
        <f>+IF(AND(ISBLANK([4]Identifikace!D28),ISBLANK([4]Identifikace!N28)),"Vyplňte, prosím, údaje v listu Identifikace.",IF([4]Identifikace!D28=[4]Identifikace!N28,[4]Identifikace!D28,IF(AND(ISBLANK([4]Identifikace!D28),[4]Identifikace!N28&lt;&gt;0),[4]Identifikace!N28,IF(AND([4]Identifikace!D28&lt;&gt;0,[4]Identifikace!N28&lt;&gt;0),"viz list Identifikace",[4]Identifikace!D28))))</f>
        <v>V.H.P. Ivanovice na Hané, s.r.o.</v>
      </c>
      <c r="E9" s="315"/>
      <c r="F9" s="316"/>
      <c r="G9" s="36" t="s">
        <v>19</v>
      </c>
    </row>
    <row r="10" spans="1:7" ht="18" customHeight="1" x14ac:dyDescent="0.3">
      <c r="A10" s="1"/>
      <c r="B10" s="313"/>
      <c r="C10" s="35" t="s">
        <v>23</v>
      </c>
      <c r="D10" s="314">
        <f>+IF(AND(ISBLANK([4]Identifikace!F28),ISBLANK([4]Identifikace!P28)),"Vyplňte, prosím, údaje v listu Identifikace.",IF([4]Identifikace!F28=[4]Identifikace!P28,[4]Identifikace!F28,IF(AND(ISBLANK([4]Identifikace!F28),[4]Identifikace!P28&lt;&gt;0),[4]Identifikace!P28,IF(AND([4]Identifikace!F28&lt;&gt;0,[4]Identifikace!P28&lt;&gt;0),"viz list Identifikace",[4]Identifikace!F28))))</f>
        <v>25595652</v>
      </c>
      <c r="E10" s="315"/>
      <c r="F10" s="316"/>
      <c r="G10" s="36" t="s">
        <v>19</v>
      </c>
    </row>
    <row r="11" spans="1:7" ht="18" customHeight="1" x14ac:dyDescent="0.3">
      <c r="A11" s="1"/>
      <c r="B11" s="313" t="s">
        <v>24</v>
      </c>
      <c r="C11" s="35" t="s">
        <v>25</v>
      </c>
      <c r="D11" s="343" t="s">
        <v>280</v>
      </c>
      <c r="E11" s="344"/>
      <c r="F11" s="345"/>
      <c r="G11" s="36" t="s">
        <v>19</v>
      </c>
    </row>
    <row r="12" spans="1:7" ht="18" customHeight="1" x14ac:dyDescent="0.3">
      <c r="A12" s="1"/>
      <c r="B12" s="313"/>
      <c r="C12" s="35" t="s">
        <v>26</v>
      </c>
      <c r="D12" s="317"/>
      <c r="E12" s="318"/>
      <c r="F12" s="319"/>
      <c r="G12" s="36" t="s">
        <v>19</v>
      </c>
    </row>
    <row r="13" spans="1:7" ht="18" customHeight="1" x14ac:dyDescent="0.3">
      <c r="A13" s="1"/>
      <c r="B13" s="40" t="s">
        <v>27</v>
      </c>
      <c r="C13" s="35" t="s">
        <v>28</v>
      </c>
      <c r="D13" s="305" t="s">
        <v>29</v>
      </c>
      <c r="E13" s="306"/>
      <c r="F13" s="307"/>
      <c r="G13" s="36" t="s">
        <v>19</v>
      </c>
    </row>
    <row r="14" spans="1:7" ht="18" customHeight="1" thickBot="1" x14ac:dyDescent="0.35">
      <c r="A14" s="1"/>
      <c r="B14" s="40" t="s">
        <v>30</v>
      </c>
      <c r="C14" s="35" t="s">
        <v>31</v>
      </c>
      <c r="D14" s="308"/>
      <c r="E14" s="309"/>
      <c r="F14" s="310"/>
      <c r="G14" s="36" t="s">
        <v>19</v>
      </c>
    </row>
    <row r="15" spans="1:7" ht="9" customHeight="1" thickBot="1" x14ac:dyDescent="0.35">
      <c r="A15" s="1"/>
      <c r="B15" s="1"/>
      <c r="C15" s="1"/>
      <c r="D15" s="1"/>
      <c r="E15" s="1"/>
      <c r="F15" s="1"/>
      <c r="G15" s="3"/>
    </row>
    <row r="16" spans="1:7" ht="16.5" x14ac:dyDescent="0.3">
      <c r="A16" s="1"/>
      <c r="B16" s="40"/>
      <c r="C16" s="41"/>
      <c r="D16" s="42"/>
      <c r="E16" s="43" t="s">
        <v>32</v>
      </c>
      <c r="F16" s="44" t="s">
        <v>33</v>
      </c>
      <c r="G16" s="3"/>
    </row>
    <row r="17" spans="1:8" ht="24" customHeight="1" x14ac:dyDescent="0.3">
      <c r="A17" s="1"/>
      <c r="B17" s="40" t="s">
        <v>34</v>
      </c>
      <c r="C17" s="35" t="s">
        <v>35</v>
      </c>
      <c r="D17" s="42"/>
      <c r="E17" s="45" t="str">
        <f>+IF(ISBLANK([4]Identifikace!I31),"Vyplňte, prosím, v listu Identifikace","viz list Identifikace")</f>
        <v>viz list Identifikace</v>
      </c>
      <c r="F17" s="46" t="str">
        <f>+IF(ISBLANK([4]Identifikace!S31),"Vyplňte, prosím, v listu Identifikace","viz list Identifikace")</f>
        <v>Vyplňte, prosím, v listu Identifikace</v>
      </c>
      <c r="G17" s="36" t="s">
        <v>19</v>
      </c>
    </row>
    <row r="18" spans="1:8" ht="24" customHeight="1" x14ac:dyDescent="0.3">
      <c r="A18" s="1"/>
      <c r="B18" s="40" t="s">
        <v>36</v>
      </c>
      <c r="C18" s="311" t="s">
        <v>37</v>
      </c>
      <c r="D18" s="311"/>
      <c r="E18" s="47">
        <v>0</v>
      </c>
      <c r="F18" s="48"/>
      <c r="G18" s="36" t="s">
        <v>19</v>
      </c>
    </row>
    <row r="19" spans="1:8" ht="24" customHeight="1" x14ac:dyDescent="0.3">
      <c r="A19" s="1"/>
      <c r="B19" s="40" t="s">
        <v>38</v>
      </c>
      <c r="C19" s="311" t="s">
        <v>39</v>
      </c>
      <c r="D19" s="311"/>
      <c r="E19" s="49">
        <v>0</v>
      </c>
      <c r="F19" s="50"/>
      <c r="G19" s="36" t="s">
        <v>19</v>
      </c>
    </row>
    <row r="20" spans="1:8" ht="24" customHeight="1" thickBot="1" x14ac:dyDescent="0.35">
      <c r="A20" s="1"/>
      <c r="B20" s="40" t="s">
        <v>40</v>
      </c>
      <c r="C20" s="311" t="s">
        <v>41</v>
      </c>
      <c r="D20" s="311"/>
      <c r="E20" s="51">
        <v>46.704096999999997</v>
      </c>
      <c r="F20" s="52"/>
      <c r="G20" s="36" t="s">
        <v>19</v>
      </c>
    </row>
    <row r="21" spans="1:8" ht="17.25" x14ac:dyDescent="0.3">
      <c r="A21" s="1"/>
      <c r="B21" s="53"/>
      <c r="C21" s="1"/>
      <c r="D21" s="1"/>
      <c r="E21" s="1"/>
      <c r="F21" s="1"/>
      <c r="G21" s="3"/>
    </row>
    <row r="22" spans="1:8" ht="39.75" customHeight="1" thickBot="1" x14ac:dyDescent="0.35">
      <c r="A22" s="1"/>
      <c r="B22" s="312" t="s">
        <v>42</v>
      </c>
      <c r="C22" s="312"/>
      <c r="D22" s="312"/>
      <c r="E22" s="312"/>
      <c r="F22" s="312"/>
      <c r="G22" s="3"/>
    </row>
    <row r="23" spans="1:8" ht="26.25" customHeight="1" x14ac:dyDescent="0.3">
      <c r="A23" s="1"/>
      <c r="B23" s="300" t="s">
        <v>43</v>
      </c>
      <c r="C23" s="302" t="s">
        <v>44</v>
      </c>
      <c r="D23" s="281" t="s">
        <v>45</v>
      </c>
      <c r="E23" s="54" t="s">
        <v>32</v>
      </c>
      <c r="F23" s="55" t="s">
        <v>33</v>
      </c>
      <c r="G23" s="3"/>
    </row>
    <row r="24" spans="1:8" ht="16.5" x14ac:dyDescent="0.3">
      <c r="A24" s="1"/>
      <c r="B24" s="301"/>
      <c r="C24" s="287"/>
      <c r="D24" s="282"/>
      <c r="E24" s="57">
        <v>2026</v>
      </c>
      <c r="F24" s="58">
        <v>2026</v>
      </c>
      <c r="G24" s="3"/>
    </row>
    <row r="25" spans="1:8" ht="16.5" x14ac:dyDescent="0.3">
      <c r="A25" s="1"/>
      <c r="B25" s="301"/>
      <c r="C25" s="287"/>
      <c r="D25" s="282"/>
      <c r="E25" s="56" t="s">
        <v>46</v>
      </c>
      <c r="F25" s="59" t="s">
        <v>46</v>
      </c>
      <c r="G25" s="3"/>
    </row>
    <row r="26" spans="1:8" s="64" customFormat="1" ht="15" thickBot="1" x14ac:dyDescent="0.3">
      <c r="A26" s="60"/>
      <c r="B26" s="61">
        <v>1</v>
      </c>
      <c r="C26" s="62">
        <v>2</v>
      </c>
      <c r="D26" s="62" t="s">
        <v>47</v>
      </c>
      <c r="E26" s="62">
        <v>3</v>
      </c>
      <c r="F26" s="63">
        <v>4</v>
      </c>
      <c r="G26" s="3"/>
      <c r="H26" s="6"/>
    </row>
    <row r="27" spans="1:8" ht="16.5" x14ac:dyDescent="0.3">
      <c r="A27" s="1"/>
      <c r="B27" s="65" t="s">
        <v>48</v>
      </c>
      <c r="C27" s="66" t="s">
        <v>49</v>
      </c>
      <c r="D27" s="67" t="s">
        <v>50</v>
      </c>
      <c r="E27" s="68">
        <f>+E28+E29+E30+E31</f>
        <v>9.5899999999999999E-2</v>
      </c>
      <c r="F27" s="69">
        <f>+F28+F29+F30+F31</f>
        <v>0</v>
      </c>
      <c r="G27" s="36" t="s">
        <v>19</v>
      </c>
    </row>
    <row r="28" spans="1:8" ht="17.100000000000001" customHeight="1" x14ac:dyDescent="0.3">
      <c r="A28" s="1"/>
      <c r="B28" s="70" t="s">
        <v>51</v>
      </c>
      <c r="C28" s="71" t="s">
        <v>52</v>
      </c>
      <c r="D28" s="72" t="s">
        <v>50</v>
      </c>
      <c r="E28" s="73">
        <v>6.6000000000000003E-2</v>
      </c>
      <c r="F28" s="74"/>
      <c r="G28" s="36" t="s">
        <v>19</v>
      </c>
    </row>
    <row r="29" spans="1:8" ht="17.100000000000001" customHeight="1" x14ac:dyDescent="0.3">
      <c r="A29" s="1"/>
      <c r="B29" s="70" t="s">
        <v>53</v>
      </c>
      <c r="C29" s="71" t="s">
        <v>54</v>
      </c>
      <c r="D29" s="72" t="s">
        <v>50</v>
      </c>
      <c r="E29" s="73"/>
      <c r="F29" s="74"/>
      <c r="G29" s="36" t="s">
        <v>19</v>
      </c>
    </row>
    <row r="30" spans="1:8" ht="17.100000000000001" customHeight="1" x14ac:dyDescent="0.3">
      <c r="A30" s="1"/>
      <c r="B30" s="70" t="s">
        <v>55</v>
      </c>
      <c r="C30" s="71" t="s">
        <v>56</v>
      </c>
      <c r="D30" s="72" t="s">
        <v>50</v>
      </c>
      <c r="E30" s="73">
        <v>2.2000000000000001E-3</v>
      </c>
      <c r="F30" s="74"/>
      <c r="G30" s="36" t="s">
        <v>19</v>
      </c>
    </row>
    <row r="31" spans="1:8" ht="17.100000000000001" customHeight="1" thickBot="1" x14ac:dyDescent="0.35">
      <c r="A31" s="1"/>
      <c r="B31" s="75" t="s">
        <v>57</v>
      </c>
      <c r="C31" s="76" t="s">
        <v>58</v>
      </c>
      <c r="D31" s="77" t="s">
        <v>50</v>
      </c>
      <c r="E31" s="78">
        <v>2.7699999999999999E-2</v>
      </c>
      <c r="F31" s="79"/>
      <c r="G31" s="36" t="s">
        <v>19</v>
      </c>
    </row>
    <row r="32" spans="1:8" ht="17.100000000000001" customHeight="1" x14ac:dyDescent="0.3">
      <c r="A32" s="1"/>
      <c r="B32" s="65" t="s">
        <v>59</v>
      </c>
      <c r="C32" s="66" t="s">
        <v>60</v>
      </c>
      <c r="D32" s="67" t="s">
        <v>50</v>
      </c>
      <c r="E32" s="68">
        <f>+E33+E34</f>
        <v>0.23</v>
      </c>
      <c r="F32" s="69">
        <f>+F33+F34</f>
        <v>0</v>
      </c>
      <c r="G32" s="36" t="s">
        <v>19</v>
      </c>
    </row>
    <row r="33" spans="1:8" ht="17.100000000000001" customHeight="1" x14ac:dyDescent="0.3">
      <c r="A33" s="1"/>
      <c r="B33" s="70" t="s">
        <v>61</v>
      </c>
      <c r="C33" s="71" t="s">
        <v>62</v>
      </c>
      <c r="D33" s="72" t="s">
        <v>50</v>
      </c>
      <c r="E33" s="73">
        <v>0.23</v>
      </c>
      <c r="F33" s="74"/>
      <c r="G33" s="36" t="s">
        <v>19</v>
      </c>
    </row>
    <row r="34" spans="1:8" ht="17.100000000000001" customHeight="1" thickBot="1" x14ac:dyDescent="0.35">
      <c r="A34" s="1"/>
      <c r="B34" s="75" t="s">
        <v>63</v>
      </c>
      <c r="C34" s="76" t="s">
        <v>64</v>
      </c>
      <c r="D34" s="77" t="s">
        <v>50</v>
      </c>
      <c r="E34" s="78"/>
      <c r="F34" s="79"/>
      <c r="G34" s="36" t="s">
        <v>19</v>
      </c>
    </row>
    <row r="35" spans="1:8" ht="17.100000000000001" customHeight="1" x14ac:dyDescent="0.3">
      <c r="A35" s="1"/>
      <c r="B35" s="65" t="s">
        <v>65</v>
      </c>
      <c r="C35" s="66" t="s">
        <v>66</v>
      </c>
      <c r="D35" s="67" t="s">
        <v>50</v>
      </c>
      <c r="E35" s="68">
        <f>+E36+E37</f>
        <v>0.226131</v>
      </c>
      <c r="F35" s="69">
        <f>+F36+F37</f>
        <v>0</v>
      </c>
      <c r="G35" s="36" t="s">
        <v>19</v>
      </c>
    </row>
    <row r="36" spans="1:8" ht="17.100000000000001" customHeight="1" x14ac:dyDescent="0.3">
      <c r="A36" s="1"/>
      <c r="B36" s="70" t="s">
        <v>67</v>
      </c>
      <c r="C36" s="71" t="s">
        <v>68</v>
      </c>
      <c r="D36" s="72" t="s">
        <v>50</v>
      </c>
      <c r="E36" s="73">
        <v>0.16136200000000001</v>
      </c>
      <c r="F36" s="74"/>
      <c r="G36" s="36" t="s">
        <v>19</v>
      </c>
    </row>
    <row r="37" spans="1:8" ht="17.100000000000001" customHeight="1" thickBot="1" x14ac:dyDescent="0.35">
      <c r="A37" s="1"/>
      <c r="B37" s="75" t="s">
        <v>69</v>
      </c>
      <c r="C37" s="76" t="s">
        <v>70</v>
      </c>
      <c r="D37" s="77" t="s">
        <v>50</v>
      </c>
      <c r="E37" s="78">
        <v>6.4768999999999993E-2</v>
      </c>
      <c r="F37" s="79"/>
      <c r="G37" s="36" t="s">
        <v>19</v>
      </c>
    </row>
    <row r="38" spans="1:8" ht="17.100000000000001" customHeight="1" x14ac:dyDescent="0.3">
      <c r="A38" s="1"/>
      <c r="B38" s="65" t="s">
        <v>71</v>
      </c>
      <c r="C38" s="66" t="s">
        <v>72</v>
      </c>
      <c r="D38" s="67" t="s">
        <v>50</v>
      </c>
      <c r="E38" s="80">
        <f>+E39+E40+E41+SUMIF(E42,"&gt;=0",E42)</f>
        <v>0.9375699999999999</v>
      </c>
      <c r="F38" s="81">
        <f>+F39+F40+F41+SUMIF(F42,"&gt;=0",F42)</f>
        <v>0</v>
      </c>
      <c r="G38" s="36" t="s">
        <v>19</v>
      </c>
    </row>
    <row r="39" spans="1:8" ht="17.100000000000001" customHeight="1" x14ac:dyDescent="0.3">
      <c r="A39" s="1"/>
      <c r="B39" s="70" t="s">
        <v>73</v>
      </c>
      <c r="C39" s="82" t="s">
        <v>74</v>
      </c>
      <c r="D39" s="72" t="s">
        <v>50</v>
      </c>
      <c r="E39" s="73"/>
      <c r="F39" s="74"/>
      <c r="G39" s="36" t="s">
        <v>19</v>
      </c>
    </row>
    <row r="40" spans="1:8" ht="17.100000000000001" customHeight="1" x14ac:dyDescent="0.3">
      <c r="A40" s="1"/>
      <c r="B40" s="70" t="s">
        <v>75</v>
      </c>
      <c r="C40" s="82" t="s">
        <v>76</v>
      </c>
      <c r="D40" s="72" t="s">
        <v>50</v>
      </c>
      <c r="E40" s="73"/>
      <c r="F40" s="74"/>
      <c r="G40" s="36" t="s">
        <v>19</v>
      </c>
    </row>
    <row r="41" spans="1:8" ht="17.100000000000001" customHeight="1" x14ac:dyDescent="0.3">
      <c r="A41" s="1"/>
      <c r="B41" s="70" t="s">
        <v>77</v>
      </c>
      <c r="C41" s="71" t="s">
        <v>78</v>
      </c>
      <c r="D41" s="72" t="s">
        <v>50</v>
      </c>
      <c r="E41" s="73">
        <v>3.465E-2</v>
      </c>
      <c r="F41" s="74"/>
      <c r="G41" s="36" t="s">
        <v>19</v>
      </c>
    </row>
    <row r="42" spans="1:8" ht="17.100000000000001" customHeight="1" thickBot="1" x14ac:dyDescent="0.35">
      <c r="A42" s="1"/>
      <c r="B42" s="75" t="s">
        <v>79</v>
      </c>
      <c r="C42" s="83" t="s">
        <v>80</v>
      </c>
      <c r="D42" s="77" t="s">
        <v>50</v>
      </c>
      <c r="E42" s="84">
        <f>+E97</f>
        <v>0.90291999999999994</v>
      </c>
      <c r="F42" s="85">
        <f>+F97</f>
        <v>0</v>
      </c>
      <c r="G42" s="36" t="s">
        <v>19</v>
      </c>
      <c r="H42" s="86"/>
    </row>
    <row r="43" spans="1:8" ht="17.100000000000001" customHeight="1" x14ac:dyDescent="0.3">
      <c r="A43" s="1"/>
      <c r="B43" s="65" t="s">
        <v>81</v>
      </c>
      <c r="C43" s="66" t="s">
        <v>82</v>
      </c>
      <c r="D43" s="67" t="s">
        <v>50</v>
      </c>
      <c r="E43" s="68">
        <f>+E44+E45+E46</f>
        <v>7.7100000000000002E-2</v>
      </c>
      <c r="F43" s="69">
        <f>+F44+F45+F46</f>
        <v>0</v>
      </c>
      <c r="G43" s="36" t="s">
        <v>19</v>
      </c>
    </row>
    <row r="44" spans="1:8" ht="17.100000000000001" customHeight="1" x14ac:dyDescent="0.3">
      <c r="A44" s="1"/>
      <c r="B44" s="70" t="s">
        <v>83</v>
      </c>
      <c r="C44" s="71" t="s">
        <v>84</v>
      </c>
      <c r="D44" s="72" t="s">
        <v>50</v>
      </c>
      <c r="E44" s="73"/>
      <c r="F44" s="74"/>
      <c r="G44" s="36" t="s">
        <v>19</v>
      </c>
    </row>
    <row r="45" spans="1:8" ht="17.100000000000001" customHeight="1" x14ac:dyDescent="0.3">
      <c r="A45" s="1"/>
      <c r="B45" s="70" t="s">
        <v>85</v>
      </c>
      <c r="C45" s="71" t="s">
        <v>86</v>
      </c>
      <c r="D45" s="72" t="s">
        <v>50</v>
      </c>
      <c r="E45" s="73">
        <v>7.7100000000000002E-2</v>
      </c>
      <c r="F45" s="74"/>
      <c r="G45" s="36" t="s">
        <v>19</v>
      </c>
    </row>
    <row r="46" spans="1:8" ht="17.100000000000001" customHeight="1" thickBot="1" x14ac:dyDescent="0.35">
      <c r="A46" s="1"/>
      <c r="B46" s="75" t="s">
        <v>87</v>
      </c>
      <c r="C46" s="76" t="s">
        <v>88</v>
      </c>
      <c r="D46" s="77" t="s">
        <v>50</v>
      </c>
      <c r="E46" s="78"/>
      <c r="F46" s="79"/>
      <c r="G46" s="36" t="s">
        <v>19</v>
      </c>
    </row>
    <row r="47" spans="1:8" ht="17.100000000000001" customHeight="1" x14ac:dyDescent="0.3">
      <c r="A47" s="1"/>
      <c r="B47" s="87" t="s">
        <v>89</v>
      </c>
      <c r="C47" s="35" t="s">
        <v>90</v>
      </c>
      <c r="D47" s="88" t="s">
        <v>50</v>
      </c>
      <c r="E47" s="89"/>
      <c r="F47" s="90"/>
      <c r="G47" s="36" t="s">
        <v>19</v>
      </c>
    </row>
    <row r="48" spans="1:8" ht="17.100000000000001" customHeight="1" x14ac:dyDescent="0.3">
      <c r="A48" s="1"/>
      <c r="B48" s="87" t="s">
        <v>91</v>
      </c>
      <c r="C48" s="35" t="s">
        <v>92</v>
      </c>
      <c r="D48" s="88" t="s">
        <v>50</v>
      </c>
      <c r="E48" s="91"/>
      <c r="F48" s="92"/>
      <c r="G48" s="36" t="s">
        <v>19</v>
      </c>
      <c r="H48" s="4"/>
    </row>
    <row r="49" spans="1:8" ht="17.100000000000001" customHeight="1" thickBot="1" x14ac:dyDescent="0.35">
      <c r="A49" s="1"/>
      <c r="B49" s="93" t="s">
        <v>93</v>
      </c>
      <c r="C49" s="94" t="s">
        <v>94</v>
      </c>
      <c r="D49" s="95" t="s">
        <v>50</v>
      </c>
      <c r="E49" s="96">
        <v>3.4190999999999999E-2</v>
      </c>
      <c r="F49" s="97"/>
      <c r="G49" s="36" t="s">
        <v>19</v>
      </c>
    </row>
    <row r="50" spans="1:8" ht="17.100000000000001" customHeight="1" x14ac:dyDescent="0.3">
      <c r="A50" s="1"/>
      <c r="B50" s="87" t="s">
        <v>95</v>
      </c>
      <c r="C50" s="98" t="s">
        <v>96</v>
      </c>
      <c r="D50" s="99" t="s">
        <v>50</v>
      </c>
      <c r="E50" s="89">
        <v>8.2735000000000003E-2</v>
      </c>
      <c r="F50" s="90"/>
      <c r="G50" s="36" t="s">
        <v>19</v>
      </c>
    </row>
    <row r="51" spans="1:8" ht="17.100000000000001" customHeight="1" thickBot="1" x14ac:dyDescent="0.35">
      <c r="A51" s="1"/>
      <c r="B51" s="75" t="s">
        <v>97</v>
      </c>
      <c r="C51" s="76" t="s">
        <v>98</v>
      </c>
      <c r="D51" s="77" t="s">
        <v>50</v>
      </c>
      <c r="E51" s="78"/>
      <c r="F51" s="79"/>
      <c r="G51" s="36" t="s">
        <v>19</v>
      </c>
    </row>
    <row r="52" spans="1:8" ht="17.100000000000001" customHeight="1" thickBot="1" x14ac:dyDescent="0.35">
      <c r="A52" s="1"/>
      <c r="B52" s="100" t="s">
        <v>99</v>
      </c>
      <c r="C52" s="101" t="s">
        <v>100</v>
      </c>
      <c r="D52" s="102" t="s">
        <v>50</v>
      </c>
      <c r="E52" s="103">
        <f>+E27+E32+E35+E38+E47+E48+E49+E50+E43</f>
        <v>1.683627</v>
      </c>
      <c r="F52" s="104">
        <f>+F27+F32+F35+F38+F47+F48+F49+F50+F43</f>
        <v>0</v>
      </c>
      <c r="G52" s="36" t="s">
        <v>19</v>
      </c>
    </row>
    <row r="53" spans="1:8" ht="17.25" thickBot="1" x14ac:dyDescent="0.35">
      <c r="A53" s="1"/>
      <c r="B53" s="105"/>
      <c r="C53" s="106"/>
      <c r="D53" s="107"/>
      <c r="E53" s="106"/>
      <c r="F53" s="106"/>
      <c r="G53" s="3"/>
    </row>
    <row r="54" spans="1:8" ht="16.5" x14ac:dyDescent="0.3">
      <c r="A54" s="1"/>
      <c r="B54" s="108" t="s">
        <v>101</v>
      </c>
      <c r="C54" s="109" t="s">
        <v>102</v>
      </c>
      <c r="D54" s="110" t="s">
        <v>103</v>
      </c>
      <c r="E54" s="111">
        <v>0.21</v>
      </c>
      <c r="F54" s="112"/>
      <c r="G54" s="36" t="s">
        <v>19</v>
      </c>
    </row>
    <row r="55" spans="1:8" ht="16.5" x14ac:dyDescent="0.3">
      <c r="A55" s="1"/>
      <c r="B55" s="113" t="s">
        <v>104</v>
      </c>
      <c r="C55" s="114" t="s">
        <v>105</v>
      </c>
      <c r="D55" s="115" t="s">
        <v>106</v>
      </c>
      <c r="E55" s="73">
        <v>2.8000000000000001E-2</v>
      </c>
      <c r="F55" s="116" t="s">
        <v>107</v>
      </c>
      <c r="G55" s="36" t="s">
        <v>19</v>
      </c>
      <c r="H55" s="117"/>
    </row>
    <row r="56" spans="1:8" ht="16.5" x14ac:dyDescent="0.3">
      <c r="A56" s="1"/>
      <c r="B56" s="113" t="s">
        <v>108</v>
      </c>
      <c r="C56" s="118" t="s">
        <v>109</v>
      </c>
      <c r="D56" s="115" t="s">
        <v>106</v>
      </c>
      <c r="E56" s="73"/>
      <c r="F56" s="116" t="s">
        <v>107</v>
      </c>
      <c r="G56" s="36" t="s">
        <v>19</v>
      </c>
    </row>
    <row r="57" spans="1:8" ht="16.5" x14ac:dyDescent="0.3">
      <c r="A57" s="1"/>
      <c r="B57" s="113" t="s">
        <v>110</v>
      </c>
      <c r="C57" s="114" t="s">
        <v>111</v>
      </c>
      <c r="D57" s="115" t="s">
        <v>106</v>
      </c>
      <c r="E57" s="119" t="s">
        <v>107</v>
      </c>
      <c r="F57" s="74"/>
      <c r="G57" s="36" t="s">
        <v>19</v>
      </c>
      <c r="H57" s="120"/>
    </row>
    <row r="58" spans="1:8" ht="16.5" x14ac:dyDescent="0.3">
      <c r="A58" s="1"/>
      <c r="B58" s="113" t="s">
        <v>112</v>
      </c>
      <c r="C58" s="118" t="s">
        <v>113</v>
      </c>
      <c r="D58" s="115" t="s">
        <v>106</v>
      </c>
      <c r="E58" s="119" t="s">
        <v>107</v>
      </c>
      <c r="F58" s="74"/>
      <c r="G58" s="36" t="s">
        <v>19</v>
      </c>
    </row>
    <row r="59" spans="1:8" ht="16.5" x14ac:dyDescent="0.3">
      <c r="A59" s="1"/>
      <c r="B59" s="113" t="s">
        <v>114</v>
      </c>
      <c r="C59" s="114" t="s">
        <v>115</v>
      </c>
      <c r="D59" s="115" t="s">
        <v>106</v>
      </c>
      <c r="E59" s="119" t="s">
        <v>107</v>
      </c>
      <c r="F59" s="74"/>
      <c r="G59" s="36" t="s">
        <v>19</v>
      </c>
      <c r="H59" s="120"/>
    </row>
    <row r="60" spans="1:8" ht="16.5" x14ac:dyDescent="0.3">
      <c r="A60" s="1"/>
      <c r="B60" s="113" t="s">
        <v>116</v>
      </c>
      <c r="C60" s="114" t="s">
        <v>117</v>
      </c>
      <c r="D60" s="115" t="s">
        <v>106</v>
      </c>
      <c r="E60" s="119" t="s">
        <v>107</v>
      </c>
      <c r="F60" s="74"/>
      <c r="G60" s="36" t="s">
        <v>19</v>
      </c>
    </row>
    <row r="61" spans="1:8" ht="16.5" x14ac:dyDescent="0.3">
      <c r="A61" s="1"/>
      <c r="B61" s="113" t="s">
        <v>118</v>
      </c>
      <c r="C61" s="114" t="s">
        <v>119</v>
      </c>
      <c r="D61" s="115" t="s">
        <v>106</v>
      </c>
      <c r="E61" s="91"/>
      <c r="F61" s="74"/>
      <c r="G61" s="36" t="s">
        <v>19</v>
      </c>
      <c r="H61" s="10"/>
    </row>
    <row r="62" spans="1:8" ht="16.5" x14ac:dyDescent="0.3">
      <c r="A62" s="1"/>
      <c r="B62" s="113" t="s">
        <v>120</v>
      </c>
      <c r="C62" s="114" t="s">
        <v>121</v>
      </c>
      <c r="D62" s="115" t="s">
        <v>106</v>
      </c>
      <c r="E62" s="91"/>
      <c r="F62" s="74"/>
      <c r="G62" s="36" t="s">
        <v>19</v>
      </c>
      <c r="H62" s="10"/>
    </row>
    <row r="63" spans="1:8" ht="17.25" thickBot="1" x14ac:dyDescent="0.35">
      <c r="A63" s="1"/>
      <c r="B63" s="121" t="s">
        <v>122</v>
      </c>
      <c r="C63" s="122" t="s">
        <v>123</v>
      </c>
      <c r="D63" s="123" t="s">
        <v>124</v>
      </c>
      <c r="E63" s="96">
        <v>3.3000000000000002E-2</v>
      </c>
      <c r="F63" s="97"/>
      <c r="G63" s="36" t="s">
        <v>19</v>
      </c>
      <c r="H63" s="10"/>
    </row>
    <row r="64" spans="1:8" ht="16.5" x14ac:dyDescent="0.3">
      <c r="A64" s="1"/>
      <c r="B64" s="17"/>
      <c r="C64" s="1"/>
      <c r="D64" s="1"/>
      <c r="E64" s="1"/>
      <c r="F64" s="1"/>
      <c r="G64" s="36"/>
    </row>
    <row r="65" spans="1:8" ht="16.5" x14ac:dyDescent="0.3">
      <c r="A65" s="1"/>
      <c r="B65" s="17" t="s">
        <v>125</v>
      </c>
      <c r="C65" s="1"/>
      <c r="D65" s="1"/>
      <c r="E65" s="1"/>
      <c r="F65" s="1"/>
      <c r="G65" s="3"/>
    </row>
    <row r="66" spans="1:8" ht="16.5" x14ac:dyDescent="0.3">
      <c r="A66" s="1"/>
      <c r="B66" s="124" t="s">
        <v>126</v>
      </c>
      <c r="C66" s="125"/>
      <c r="D66" s="1"/>
      <c r="E66" s="1"/>
      <c r="F66" s="1"/>
      <c r="G66" s="3"/>
    </row>
    <row r="67" spans="1:8" ht="16.5" x14ac:dyDescent="0.3">
      <c r="A67" s="1"/>
      <c r="B67" s="124" t="s">
        <v>127</v>
      </c>
      <c r="C67" s="1"/>
      <c r="D67" s="1"/>
      <c r="E67" s="1"/>
      <c r="F67" s="1"/>
      <c r="G67" s="126"/>
    </row>
    <row r="68" spans="1:8" ht="16.5" x14ac:dyDescent="0.3">
      <c r="A68" s="1"/>
      <c r="B68" s="124" t="s">
        <v>128</v>
      </c>
      <c r="C68" s="1"/>
      <c r="D68" s="1"/>
      <c r="E68" s="1"/>
      <c r="F68" s="1"/>
      <c r="G68" s="3"/>
    </row>
    <row r="69" spans="1:8" ht="16.5" x14ac:dyDescent="0.3">
      <c r="A69" s="1"/>
      <c r="B69" s="124" t="s">
        <v>129</v>
      </c>
      <c r="C69" s="1"/>
      <c r="D69" s="1"/>
      <c r="E69" s="1"/>
      <c r="F69" s="1"/>
      <c r="G69" s="3"/>
    </row>
    <row r="70" spans="1:8" ht="16.5" x14ac:dyDescent="0.3">
      <c r="A70" s="1"/>
      <c r="B70" s="124" t="s">
        <v>130</v>
      </c>
      <c r="C70" s="1"/>
      <c r="D70" s="1"/>
      <c r="E70" s="1"/>
      <c r="F70" s="1"/>
      <c r="G70" s="3"/>
    </row>
    <row r="71" spans="1:8" ht="16.5" x14ac:dyDescent="0.3">
      <c r="A71" s="1"/>
      <c r="B71" s="125"/>
      <c r="C71" s="1"/>
      <c r="D71" s="1"/>
      <c r="E71" s="1"/>
      <c r="F71" s="1"/>
      <c r="G71" s="3"/>
    </row>
    <row r="72" spans="1:8" ht="17.25" thickBot="1" x14ac:dyDescent="0.35">
      <c r="A72" s="1"/>
      <c r="B72" s="33" t="s">
        <v>131</v>
      </c>
      <c r="C72" s="1"/>
      <c r="D72" s="1"/>
      <c r="E72" s="1"/>
      <c r="F72" s="1"/>
      <c r="G72" s="3"/>
    </row>
    <row r="73" spans="1:8" ht="21" thickBot="1" x14ac:dyDescent="0.35">
      <c r="A73" s="1"/>
      <c r="B73" s="292" t="s">
        <v>132</v>
      </c>
      <c r="C73" s="284"/>
      <c r="D73" s="284"/>
      <c r="E73" s="284"/>
      <c r="F73" s="285"/>
      <c r="G73" s="127"/>
      <c r="H73" s="120"/>
    </row>
    <row r="74" spans="1:8" ht="16.5" x14ac:dyDescent="0.3">
      <c r="A74" s="1"/>
      <c r="B74" s="303"/>
      <c r="C74" s="302" t="s">
        <v>133</v>
      </c>
      <c r="D74" s="295" t="s">
        <v>134</v>
      </c>
      <c r="E74" s="54" t="s">
        <v>32</v>
      </c>
      <c r="F74" s="55" t="s">
        <v>33</v>
      </c>
      <c r="G74" s="291"/>
    </row>
    <row r="75" spans="1:8" ht="16.5" x14ac:dyDescent="0.3">
      <c r="A75" s="1"/>
      <c r="B75" s="286"/>
      <c r="C75" s="287"/>
      <c r="D75" s="304"/>
      <c r="E75" s="56" t="s">
        <v>46</v>
      </c>
      <c r="F75" s="59" t="s">
        <v>46</v>
      </c>
      <c r="G75" s="291"/>
    </row>
    <row r="76" spans="1:8" ht="17.25" thickBot="1" x14ac:dyDescent="0.35">
      <c r="A76" s="1"/>
      <c r="B76" s="128">
        <v>1</v>
      </c>
      <c r="C76" s="129">
        <v>2</v>
      </c>
      <c r="D76" s="129" t="s">
        <v>47</v>
      </c>
      <c r="E76" s="130" t="s">
        <v>135</v>
      </c>
      <c r="F76" s="131" t="s">
        <v>136</v>
      </c>
      <c r="G76" s="291"/>
    </row>
    <row r="77" spans="1:8" ht="16.5" x14ac:dyDescent="0.3">
      <c r="A77" s="1"/>
      <c r="B77" s="132" t="s">
        <v>137</v>
      </c>
      <c r="C77" s="133" t="s">
        <v>138</v>
      </c>
      <c r="D77" s="134" t="s">
        <v>139</v>
      </c>
      <c r="E77" s="68">
        <f>+IFERROR(+IF(E55&lt;&gt;0,E52/E55,IF(E62&lt;&gt;0,E52/E62,E52/E61))," ")</f>
        <v>60.129535714285716</v>
      </c>
      <c r="F77" s="69" t="str">
        <f>IFERROR(IF((F57+F59)&lt;&gt;0,F52/(F57+F59),IF(F61&lt;&gt;0,F52/F61,F52/F62)),"  ")</f>
        <v xml:space="preserve">  </v>
      </c>
      <c r="G77" s="36" t="s">
        <v>19</v>
      </c>
      <c r="H77" s="4"/>
    </row>
    <row r="78" spans="1:8" ht="16.5" x14ac:dyDescent="0.3">
      <c r="A78" s="1"/>
      <c r="B78" s="113" t="s">
        <v>140</v>
      </c>
      <c r="C78" s="135" t="s">
        <v>141</v>
      </c>
      <c r="D78" s="115" t="s">
        <v>50</v>
      </c>
      <c r="E78" s="136">
        <f>IFERROR(+E79+E80,0)</f>
        <v>0</v>
      </c>
      <c r="F78" s="137">
        <f>IFERROR(+F79+F80,0)</f>
        <v>0</v>
      </c>
      <c r="G78" s="36" t="s">
        <v>19</v>
      </c>
      <c r="H78" s="138"/>
    </row>
    <row r="79" spans="1:8" ht="28.5" x14ac:dyDescent="0.3">
      <c r="A79" s="1"/>
      <c r="B79" s="139" t="s">
        <v>142</v>
      </c>
      <c r="C79" s="114" t="s">
        <v>143</v>
      </c>
      <c r="D79" s="115" t="s">
        <v>50</v>
      </c>
      <c r="E79" s="73">
        <v>0</v>
      </c>
      <c r="F79" s="74"/>
      <c r="G79" s="36" t="s">
        <v>19</v>
      </c>
      <c r="H79" s="4"/>
    </row>
    <row r="80" spans="1:8" ht="28.5" x14ac:dyDescent="0.3">
      <c r="A80" s="1"/>
      <c r="B80" s="139" t="s">
        <v>144</v>
      </c>
      <c r="C80" s="114" t="s">
        <v>145</v>
      </c>
      <c r="D80" s="115" t="s">
        <v>50</v>
      </c>
      <c r="E80" s="73"/>
      <c r="F80" s="74"/>
      <c r="G80" s="36" t="s">
        <v>19</v>
      </c>
    </row>
    <row r="81" spans="1:11" ht="16.5" x14ac:dyDescent="0.3">
      <c r="A81" s="1"/>
      <c r="B81" s="113" t="s">
        <v>146</v>
      </c>
      <c r="C81" s="135" t="s">
        <v>147</v>
      </c>
      <c r="D81" s="115" t="s">
        <v>50</v>
      </c>
      <c r="E81" s="136">
        <f>IFERROR(+E52+E78,0)</f>
        <v>1.683627</v>
      </c>
      <c r="F81" s="137">
        <f>IFERROR(+F52+F78,0)</f>
        <v>0</v>
      </c>
      <c r="G81" s="36" t="s">
        <v>19</v>
      </c>
      <c r="H81" s="138"/>
    </row>
    <row r="82" spans="1:11" ht="16.5" x14ac:dyDescent="0.3">
      <c r="A82" s="1"/>
      <c r="B82" s="113" t="s">
        <v>148</v>
      </c>
      <c r="C82" s="114" t="s">
        <v>149</v>
      </c>
      <c r="D82" s="115" t="s">
        <v>50</v>
      </c>
      <c r="E82" s="73">
        <v>7.6750000000000004E-3</v>
      </c>
      <c r="F82" s="74"/>
      <c r="G82" s="36" t="s">
        <v>19</v>
      </c>
    </row>
    <row r="83" spans="1:11" ht="27" customHeight="1" x14ac:dyDescent="0.3">
      <c r="A83" s="1"/>
      <c r="B83" s="113" t="s">
        <v>150</v>
      </c>
      <c r="C83" s="140" t="s">
        <v>151</v>
      </c>
      <c r="D83" s="115" t="s">
        <v>152</v>
      </c>
      <c r="E83" s="141">
        <f>IFERROR(+(E82/E81)*100," ")</f>
        <v>0.45586106661392345</v>
      </c>
      <c r="F83" s="142" t="str">
        <f>IFERROR(+(F82/F81)*100," ")</f>
        <v xml:space="preserve"> </v>
      </c>
      <c r="G83" s="36" t="s">
        <v>19</v>
      </c>
    </row>
    <row r="84" spans="1:11" ht="16.5" x14ac:dyDescent="0.3">
      <c r="A84" s="1"/>
      <c r="B84" s="113" t="s">
        <v>153</v>
      </c>
      <c r="C84" s="135" t="s">
        <v>154</v>
      </c>
      <c r="D84" s="115" t="s">
        <v>50</v>
      </c>
      <c r="E84" s="143">
        <f>+IF(E19-E39-E40&gt;=0,E19-E39-E40,"0,000000")</f>
        <v>0</v>
      </c>
      <c r="F84" s="144">
        <f>+IF(F19-F39-F40&gt;=0,F19-F39-F40,"0,000000")</f>
        <v>0</v>
      </c>
      <c r="G84" s="36" t="s">
        <v>19</v>
      </c>
      <c r="H84" s="4"/>
      <c r="K84" s="145"/>
    </row>
    <row r="85" spans="1:11" ht="16.5" x14ac:dyDescent="0.3">
      <c r="A85" s="1"/>
      <c r="B85" s="113" t="s">
        <v>155</v>
      </c>
      <c r="C85" s="114" t="s">
        <v>156</v>
      </c>
      <c r="D85" s="115" t="s">
        <v>50</v>
      </c>
      <c r="E85" s="146">
        <f>IFERROR(+E82-E84," ")</f>
        <v>7.6750000000000004E-3</v>
      </c>
      <c r="F85" s="137">
        <f>IFERROR(+F82-F84," ")</f>
        <v>0</v>
      </c>
      <c r="G85" s="36" t="s">
        <v>19</v>
      </c>
    </row>
    <row r="86" spans="1:11" ht="16.5" x14ac:dyDescent="0.3">
      <c r="A86" s="1"/>
      <c r="B86" s="113" t="s">
        <v>157</v>
      </c>
      <c r="C86" s="114" t="s">
        <v>158</v>
      </c>
      <c r="D86" s="115" t="s">
        <v>50</v>
      </c>
      <c r="E86" s="136">
        <f>IFERROR(+E81+E82," ")</f>
        <v>1.6913020000000001</v>
      </c>
      <c r="F86" s="137">
        <f>IFERROR(+F81+F82," ")</f>
        <v>0</v>
      </c>
      <c r="G86" s="36" t="s">
        <v>19</v>
      </c>
    </row>
    <row r="87" spans="1:11" ht="16.5" x14ac:dyDescent="0.3">
      <c r="A87" s="1"/>
      <c r="B87" s="147" t="s">
        <v>159</v>
      </c>
      <c r="C87" s="114" t="s">
        <v>160</v>
      </c>
      <c r="D87" s="115" t="s">
        <v>106</v>
      </c>
      <c r="E87" s="148">
        <f>+IF(E55&lt;&gt;0,E55,IF(E62&lt;&gt;0,E62,E61))</f>
        <v>2.8000000000000001E-2</v>
      </c>
      <c r="F87" s="149">
        <f>+IF((F57+F59)&lt;&gt;0,F57+F59,IF(F61&lt;&gt;0,F61,F62))</f>
        <v>0</v>
      </c>
      <c r="G87" s="36" t="s">
        <v>19</v>
      </c>
      <c r="H87" s="150"/>
    </row>
    <row r="88" spans="1:11" ht="16.5" x14ac:dyDescent="0.3">
      <c r="A88" s="1"/>
      <c r="B88" s="113" t="s">
        <v>161</v>
      </c>
      <c r="C88" s="114" t="s">
        <v>162</v>
      </c>
      <c r="D88" s="115" t="s">
        <v>139</v>
      </c>
      <c r="E88" s="141">
        <f>IFERROR(FLOOR(+E86/E87,0.01)," ")</f>
        <v>60.4</v>
      </c>
      <c r="F88" s="142" t="str">
        <f>IFERROR(FLOOR(+F86/F87,0.01)," ")</f>
        <v xml:space="preserve"> </v>
      </c>
      <c r="G88" s="36" t="s">
        <v>19</v>
      </c>
    </row>
    <row r="89" spans="1:11" ht="16.5" x14ac:dyDescent="0.3">
      <c r="A89" s="1"/>
      <c r="B89" s="113" t="s">
        <v>163</v>
      </c>
      <c r="C89" s="114" t="s">
        <v>164</v>
      </c>
      <c r="D89" s="115" t="s">
        <v>139</v>
      </c>
      <c r="E89" s="151">
        <f>E88*1.12</f>
        <v>67.64800000000001</v>
      </c>
      <c r="F89" s="152"/>
      <c r="G89" s="36" t="s">
        <v>19</v>
      </c>
    </row>
    <row r="90" spans="1:11" ht="17.25" thickBot="1" x14ac:dyDescent="0.35">
      <c r="A90" s="1"/>
      <c r="B90" s="153" t="s">
        <v>165</v>
      </c>
      <c r="C90" s="154" t="s">
        <v>166</v>
      </c>
      <c r="D90" s="155" t="s">
        <v>139</v>
      </c>
      <c r="E90" s="156">
        <f>IFERROR(FLOOR(+IF((E39+E40)&lt;E18,(E52-E39-E40-E42+E18+E104)/E87,(E52-E97+E104)/E87),0.01)," ")</f>
        <v>60.120000000000005</v>
      </c>
      <c r="F90" s="157" t="str">
        <f>IFERROR(FLOOR(+IF((F39+F40)&lt;F18,(F52-F39-F40-F42+F18+F104)/F87,(F52-F97+F104)/F87),0.01)," ")</f>
        <v xml:space="preserve"> </v>
      </c>
      <c r="G90" s="36" t="s">
        <v>19</v>
      </c>
    </row>
    <row r="91" spans="1:11" ht="17.25" customHeight="1" x14ac:dyDescent="0.3">
      <c r="A91" s="1"/>
      <c r="B91" s="105"/>
      <c r="C91" s="106"/>
      <c r="D91" s="107"/>
      <c r="E91" s="106"/>
      <c r="F91" s="106"/>
      <c r="G91" s="158"/>
      <c r="H91" s="35"/>
    </row>
    <row r="92" spans="1:11" ht="17.25" thickBot="1" x14ac:dyDescent="0.35">
      <c r="A92" s="1"/>
      <c r="B92" s="33" t="s">
        <v>167</v>
      </c>
      <c r="C92" s="1"/>
      <c r="D92" s="1"/>
      <c r="E92" s="1"/>
      <c r="F92" s="1"/>
      <c r="G92" s="10" t="s">
        <v>168</v>
      </c>
    </row>
    <row r="93" spans="1:11" ht="21" thickBot="1" x14ac:dyDescent="0.35">
      <c r="A93" s="1"/>
      <c r="B93" s="292" t="s">
        <v>169</v>
      </c>
      <c r="C93" s="284"/>
      <c r="D93" s="284"/>
      <c r="E93" s="284"/>
      <c r="F93" s="285"/>
      <c r="G93" s="3"/>
    </row>
    <row r="94" spans="1:11" ht="25.5" customHeight="1" x14ac:dyDescent="0.3">
      <c r="A94" s="1"/>
      <c r="B94" s="293" t="s">
        <v>43</v>
      </c>
      <c r="C94" s="295" t="s">
        <v>170</v>
      </c>
      <c r="D94" s="295" t="s">
        <v>171</v>
      </c>
      <c r="E94" s="54" t="s">
        <v>32</v>
      </c>
      <c r="F94" s="55" t="s">
        <v>33</v>
      </c>
      <c r="G94" s="3"/>
    </row>
    <row r="95" spans="1:11" ht="29.25" thickBot="1" x14ac:dyDescent="0.35">
      <c r="A95" s="1"/>
      <c r="B95" s="294"/>
      <c r="C95" s="296"/>
      <c r="D95" s="296"/>
      <c r="E95" s="159" t="s">
        <v>172</v>
      </c>
      <c r="F95" s="160" t="s">
        <v>172</v>
      </c>
      <c r="G95" s="10"/>
    </row>
    <row r="96" spans="1:11" ht="17.25" thickBot="1" x14ac:dyDescent="0.35">
      <c r="A96" s="1"/>
      <c r="B96" s="161">
        <v>1</v>
      </c>
      <c r="C96" s="162">
        <v>2</v>
      </c>
      <c r="D96" s="162" t="s">
        <v>47</v>
      </c>
      <c r="E96" s="162">
        <v>3</v>
      </c>
      <c r="F96" s="163">
        <v>4</v>
      </c>
      <c r="G96" s="10"/>
    </row>
    <row r="97" spans="1:8" ht="27.95" customHeight="1" x14ac:dyDescent="0.3">
      <c r="A97" s="1"/>
      <c r="B97" s="164" t="s">
        <v>79</v>
      </c>
      <c r="C97" s="109" t="s">
        <v>173</v>
      </c>
      <c r="D97" s="110" t="s">
        <v>50</v>
      </c>
      <c r="E97" s="165">
        <v>0.90291999999999994</v>
      </c>
      <c r="F97" s="166"/>
      <c r="G97" s="36" t="s">
        <v>19</v>
      </c>
    </row>
    <row r="98" spans="1:8" ht="28.5" x14ac:dyDescent="0.3">
      <c r="A98" s="1"/>
      <c r="B98" s="167" t="s">
        <v>174</v>
      </c>
      <c r="C98" s="168" t="s">
        <v>175</v>
      </c>
      <c r="D98" s="134" t="s">
        <v>50</v>
      </c>
      <c r="E98" s="73"/>
      <c r="F98" s="74"/>
      <c r="G98" s="36" t="s">
        <v>19</v>
      </c>
    </row>
    <row r="99" spans="1:8" ht="42.75" x14ac:dyDescent="0.3">
      <c r="A99" s="1"/>
      <c r="B99" s="139" t="s">
        <v>176</v>
      </c>
      <c r="C99" s="169" t="s">
        <v>177</v>
      </c>
      <c r="D99" s="115" t="s">
        <v>50</v>
      </c>
      <c r="E99" s="73"/>
      <c r="F99" s="74"/>
      <c r="G99" s="36" t="s">
        <v>19</v>
      </c>
    </row>
    <row r="100" spans="1:8" ht="42.75" x14ac:dyDescent="0.3">
      <c r="A100" s="1"/>
      <c r="B100" s="139" t="s">
        <v>178</v>
      </c>
      <c r="C100" s="169" t="s">
        <v>179</v>
      </c>
      <c r="D100" s="115" t="s">
        <v>50</v>
      </c>
      <c r="E100" s="73"/>
      <c r="F100" s="74"/>
      <c r="G100" s="36" t="s">
        <v>19</v>
      </c>
    </row>
    <row r="101" spans="1:8" ht="28.5" x14ac:dyDescent="0.3">
      <c r="A101" s="1"/>
      <c r="B101" s="139" t="s">
        <v>180</v>
      </c>
      <c r="C101" s="169" t="s">
        <v>181</v>
      </c>
      <c r="D101" s="115" t="s">
        <v>50</v>
      </c>
      <c r="E101" s="73"/>
      <c r="F101" s="74"/>
      <c r="G101" s="36" t="s">
        <v>19</v>
      </c>
    </row>
    <row r="102" spans="1:8" ht="27.95" customHeight="1" x14ac:dyDescent="0.3">
      <c r="A102" s="1"/>
      <c r="B102" s="139" t="s">
        <v>182</v>
      </c>
      <c r="C102" s="169" t="s">
        <v>183</v>
      </c>
      <c r="D102" s="115" t="s">
        <v>50</v>
      </c>
      <c r="E102" s="136">
        <f>+E97-E98-E99-E100-E101</f>
        <v>0.90291999999999994</v>
      </c>
      <c r="F102" s="137">
        <f>+F97-F98-F99-F100-F101</f>
        <v>0</v>
      </c>
      <c r="G102" s="36" t="s">
        <v>19</v>
      </c>
    </row>
    <row r="103" spans="1:8" ht="28.5" x14ac:dyDescent="0.3">
      <c r="A103" s="1"/>
      <c r="B103" s="139" t="s">
        <v>184</v>
      </c>
      <c r="C103" s="169" t="s">
        <v>185</v>
      </c>
      <c r="D103" s="115" t="s">
        <v>50</v>
      </c>
      <c r="E103" s="73">
        <v>0.90291999999999994</v>
      </c>
      <c r="F103" s="74"/>
      <c r="G103" s="36" t="s">
        <v>19</v>
      </c>
    </row>
    <row r="104" spans="1:8" ht="42.75" x14ac:dyDescent="0.3">
      <c r="A104" s="1"/>
      <c r="B104" s="139" t="s">
        <v>186</v>
      </c>
      <c r="C104" s="140" t="s">
        <v>187</v>
      </c>
      <c r="D104" s="115" t="s">
        <v>50</v>
      </c>
      <c r="E104" s="136">
        <f>IFERROR(+IF((E98+E99)&lt;(E105),E100+E101+E105,E98+E99+E100+E101),"  ")</f>
        <v>0.90291999999999994</v>
      </c>
      <c r="F104" s="137">
        <f>IFERROR(+IF((F98+F99)&lt;(F105),F100+F101+F105,F98+F99+F100+F101)," ")</f>
        <v>0</v>
      </c>
      <c r="G104" s="36" t="s">
        <v>19</v>
      </c>
    </row>
    <row r="105" spans="1:8" ht="28.5" x14ac:dyDescent="0.3">
      <c r="A105" s="1"/>
      <c r="B105" s="139" t="s">
        <v>188</v>
      </c>
      <c r="C105" s="140" t="s">
        <v>189</v>
      </c>
      <c r="D105" s="115" t="s">
        <v>50</v>
      </c>
      <c r="E105" s="73">
        <v>0.90291999999999994</v>
      </c>
      <c r="F105" s="74"/>
      <c r="G105" s="36" t="s">
        <v>19</v>
      </c>
    </row>
    <row r="106" spans="1:8" ht="29.25" thickBot="1" x14ac:dyDescent="0.35">
      <c r="A106" s="1"/>
      <c r="B106" s="170" t="s">
        <v>190</v>
      </c>
      <c r="C106" s="171" t="s">
        <v>191</v>
      </c>
      <c r="D106" s="155" t="s">
        <v>50</v>
      </c>
      <c r="E106" s="78">
        <v>0.90291999999999994</v>
      </c>
      <c r="F106" s="79"/>
      <c r="G106" s="36" t="s">
        <v>19</v>
      </c>
    </row>
    <row r="107" spans="1:8" ht="17.25" x14ac:dyDescent="0.3">
      <c r="A107" s="1"/>
      <c r="B107" s="53"/>
      <c r="C107" s="1"/>
      <c r="D107" s="1"/>
      <c r="E107" s="1"/>
      <c r="F107" s="1"/>
      <c r="G107" s="3"/>
    </row>
    <row r="108" spans="1:8" ht="16.5" x14ac:dyDescent="0.3">
      <c r="A108" s="1"/>
      <c r="B108" s="172"/>
      <c r="C108" s="1"/>
      <c r="D108" s="173"/>
      <c r="E108" s="174"/>
      <c r="F108" s="173"/>
      <c r="G108" s="175"/>
      <c r="H108" s="34"/>
    </row>
    <row r="109" spans="1:8" ht="17.25" thickBot="1" x14ac:dyDescent="0.35">
      <c r="A109" s="1"/>
      <c r="B109" s="33" t="s">
        <v>192</v>
      </c>
      <c r="C109" s="176"/>
      <c r="D109" s="176"/>
      <c r="E109" s="173"/>
      <c r="F109" s="173"/>
      <c r="G109" s="177"/>
      <c r="H109" s="34"/>
    </row>
    <row r="110" spans="1:8" ht="44.1" customHeight="1" thickBot="1" x14ac:dyDescent="0.35">
      <c r="A110" s="1"/>
      <c r="B110" s="297" t="str">
        <f>+IF(AND([4]Identifikace!D21="Prosím vyberte",[4]Identifikace!N21="Prosím vyberte"),"Vyplňte, prosím, v listu Identifikace, zda uplatňujete dvousložkovou formu ceny.",IF(OR([4]Identifikace!D21="ano",[4]Identifikace!N21="ano"),"V listu Identifikace jste uvedli, že uplatňujete DVOUSLOŽKOVOU FORMU CENY, vyplňte, prosím, tuto tabulku.",IF([4]Identifikace!D21=[4]Identifikace!N21="ne""V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10" s="298"/>
      <c r="D110" s="298"/>
      <c r="E110" s="298"/>
      <c r="F110" s="299"/>
      <c r="G110" s="177"/>
      <c r="H110" s="34"/>
    </row>
    <row r="111" spans="1:8" ht="17.25" thickBot="1" x14ac:dyDescent="0.35">
      <c r="A111" s="1"/>
      <c r="B111" s="33"/>
      <c r="C111" s="176"/>
      <c r="D111" s="176"/>
      <c r="E111" s="173"/>
      <c r="F111" s="173"/>
      <c r="G111" s="177"/>
      <c r="H111" s="34"/>
    </row>
    <row r="112" spans="1:8" ht="56.25" customHeight="1" thickBot="1" x14ac:dyDescent="0.35">
      <c r="A112" s="1"/>
      <c r="B112" s="283" t="s">
        <v>193</v>
      </c>
      <c r="C112" s="284"/>
      <c r="D112" s="284"/>
      <c r="E112" s="284"/>
      <c r="F112" s="285"/>
      <c r="G112" s="127"/>
      <c r="H112" s="117"/>
    </row>
    <row r="113" spans="1:8" ht="16.5" x14ac:dyDescent="0.3">
      <c r="A113" s="1"/>
      <c r="B113" s="286"/>
      <c r="C113" s="287" t="s">
        <v>133</v>
      </c>
      <c r="D113" s="287" t="s">
        <v>134</v>
      </c>
      <c r="E113" s="178" t="s">
        <v>32</v>
      </c>
      <c r="F113" s="179" t="s">
        <v>33</v>
      </c>
      <c r="G113" s="288"/>
    </row>
    <row r="114" spans="1:8" ht="16.5" x14ac:dyDescent="0.3">
      <c r="A114" s="1"/>
      <c r="B114" s="286"/>
      <c r="C114" s="287"/>
      <c r="D114" s="287"/>
      <c r="E114" s="56" t="s">
        <v>46</v>
      </c>
      <c r="F114" s="59" t="s">
        <v>46</v>
      </c>
      <c r="G114" s="288"/>
    </row>
    <row r="115" spans="1:8" ht="17.25" thickBot="1" x14ac:dyDescent="0.35">
      <c r="A115" s="1"/>
      <c r="B115" s="180">
        <v>1</v>
      </c>
      <c r="C115" s="130">
        <v>2</v>
      </c>
      <c r="D115" s="130" t="s">
        <v>47</v>
      </c>
      <c r="E115" s="130">
        <v>3</v>
      </c>
      <c r="F115" s="131">
        <v>4</v>
      </c>
      <c r="G115" s="288"/>
    </row>
    <row r="116" spans="1:8" ht="28.5" x14ac:dyDescent="0.3">
      <c r="A116" s="1"/>
      <c r="B116" s="108" t="s">
        <v>194</v>
      </c>
      <c r="C116" s="109" t="s">
        <v>195</v>
      </c>
      <c r="D116" s="110" t="s">
        <v>50</v>
      </c>
      <c r="E116" s="165"/>
      <c r="F116" s="166"/>
      <c r="G116" s="36" t="s">
        <v>19</v>
      </c>
    </row>
    <row r="117" spans="1:8" ht="28.5" x14ac:dyDescent="0.3">
      <c r="A117" s="1"/>
      <c r="B117" s="113" t="s">
        <v>196</v>
      </c>
      <c r="C117" s="114" t="s">
        <v>197</v>
      </c>
      <c r="D117" s="115" t="s">
        <v>152</v>
      </c>
      <c r="E117" s="141">
        <f>IFERROR(+(E116/E86)*100,"  ")</f>
        <v>0</v>
      </c>
      <c r="F117" s="142" t="str">
        <f>IFERROR(+(F116/F86)*100,"  ")</f>
        <v xml:space="preserve">  </v>
      </c>
      <c r="G117" s="36" t="s">
        <v>19</v>
      </c>
    </row>
    <row r="118" spans="1:8" ht="28.5" x14ac:dyDescent="0.3">
      <c r="A118" s="1"/>
      <c r="B118" s="113" t="s">
        <v>198</v>
      </c>
      <c r="C118" s="114" t="s">
        <v>199</v>
      </c>
      <c r="D118" s="115" t="s">
        <v>50</v>
      </c>
      <c r="E118" s="181" t="str">
        <f>IF(E116&lt;&gt;0,E86-E116," ")</f>
        <v xml:space="preserve"> </v>
      </c>
      <c r="F118" s="182" t="str">
        <f>IF(F116&lt;&gt;0,F86-F116," ")</f>
        <v xml:space="preserve"> </v>
      </c>
      <c r="G118" s="36" t="s">
        <v>19</v>
      </c>
    </row>
    <row r="119" spans="1:8" ht="27.95" customHeight="1" x14ac:dyDescent="0.3">
      <c r="A119" s="1"/>
      <c r="B119" s="113" t="s">
        <v>200</v>
      </c>
      <c r="C119" s="114" t="s">
        <v>201</v>
      </c>
      <c r="D119" s="115" t="s">
        <v>50</v>
      </c>
      <c r="E119" s="136" t="str">
        <f>IFERROR(IF(E117&lt;&gt;0,E81*(1-(E117/100))," "),"  ")</f>
        <v xml:space="preserve"> </v>
      </c>
      <c r="F119" s="137" t="str">
        <f>IFERROR(IF(F117&lt;&gt;0,F81*(1-(F117/100))," "),"  ")</f>
        <v xml:space="preserve">  </v>
      </c>
      <c r="G119" s="36" t="s">
        <v>19</v>
      </c>
    </row>
    <row r="120" spans="1:8" ht="27.95" customHeight="1" x14ac:dyDescent="0.3">
      <c r="A120" s="1"/>
      <c r="B120" s="113" t="s">
        <v>202</v>
      </c>
      <c r="C120" s="114" t="s">
        <v>203</v>
      </c>
      <c r="D120" s="115" t="s">
        <v>50</v>
      </c>
      <c r="E120" s="136" t="str">
        <f>IFERROR(+E118-E119," ")</f>
        <v xml:space="preserve"> </v>
      </c>
      <c r="F120" s="137" t="str">
        <f>IFERROR(+F118-F119," ")</f>
        <v xml:space="preserve"> </v>
      </c>
      <c r="G120" s="36" t="s">
        <v>19</v>
      </c>
    </row>
    <row r="121" spans="1:8" ht="27.95" customHeight="1" x14ac:dyDescent="0.3">
      <c r="A121" s="1"/>
      <c r="B121" s="113" t="s">
        <v>204</v>
      </c>
      <c r="C121" s="183" t="s">
        <v>205</v>
      </c>
      <c r="D121" s="115" t="s">
        <v>139</v>
      </c>
      <c r="E121" s="141" t="str">
        <f>IFERROR(FLOOR(+E118/E87,0.01)," ")</f>
        <v xml:space="preserve"> </v>
      </c>
      <c r="F121" s="142" t="str">
        <f>IFERROR(FLOOR(+F118/F87,0.01)," ")</f>
        <v xml:space="preserve"> </v>
      </c>
      <c r="G121" s="36" t="s">
        <v>19</v>
      </c>
    </row>
    <row r="122" spans="1:8" ht="27.95" customHeight="1" x14ac:dyDescent="0.3">
      <c r="A122" s="1"/>
      <c r="B122" s="113" t="s">
        <v>206</v>
      </c>
      <c r="C122" s="183" t="s">
        <v>207</v>
      </c>
      <c r="D122" s="115" t="s">
        <v>139</v>
      </c>
      <c r="E122" s="151"/>
      <c r="F122" s="152"/>
      <c r="G122" s="36" t="s">
        <v>19</v>
      </c>
    </row>
    <row r="123" spans="1:8" ht="40.5" customHeight="1" thickBot="1" x14ac:dyDescent="0.35">
      <c r="A123" s="1"/>
      <c r="B123" s="184" t="s">
        <v>208</v>
      </c>
      <c r="C123" s="289" t="s">
        <v>209</v>
      </c>
      <c r="D123" s="290"/>
      <c r="E123" s="185"/>
      <c r="F123" s="186"/>
      <c r="G123" s="36" t="s">
        <v>19</v>
      </c>
      <c r="H123" s="120"/>
    </row>
    <row r="124" spans="1:8" ht="17.25" x14ac:dyDescent="0.3">
      <c r="A124" s="1"/>
      <c r="B124" s="53"/>
      <c r="C124" s="1"/>
      <c r="D124" s="1"/>
      <c r="E124" s="1"/>
      <c r="F124" s="1"/>
      <c r="G124" s="3"/>
    </row>
    <row r="125" spans="1:8" ht="17.25" x14ac:dyDescent="0.3">
      <c r="A125" s="1"/>
      <c r="B125" s="53"/>
      <c r="C125" s="1"/>
      <c r="D125" s="1"/>
      <c r="E125" s="1"/>
      <c r="F125" s="1"/>
      <c r="G125" s="3"/>
    </row>
    <row r="126" spans="1:8" ht="17.25" thickBot="1" x14ac:dyDescent="0.35">
      <c r="A126" s="1"/>
      <c r="B126" s="33" t="s">
        <v>210</v>
      </c>
      <c r="C126" s="187"/>
      <c r="D126" s="187"/>
      <c r="E126" s="187"/>
      <c r="F126" s="188"/>
      <c r="G126" s="3"/>
    </row>
    <row r="127" spans="1:8" ht="55.5" customHeight="1" thickBot="1" x14ac:dyDescent="0.4">
      <c r="A127" s="1"/>
      <c r="B127" s="276" t="s">
        <v>211</v>
      </c>
      <c r="C127" s="277"/>
      <c r="D127" s="277"/>
      <c r="E127" s="277"/>
      <c r="F127" s="278"/>
      <c r="G127" s="3"/>
    </row>
    <row r="128" spans="1:8" ht="17.25" thickBot="1" x14ac:dyDescent="0.35">
      <c r="A128" s="1"/>
      <c r="B128" s="187" t="s">
        <v>212</v>
      </c>
      <c r="C128" s="187"/>
      <c r="D128" s="187"/>
      <c r="E128" s="187"/>
      <c r="F128" s="187"/>
      <c r="G128" s="10"/>
    </row>
    <row r="129" spans="1:10" ht="16.5" x14ac:dyDescent="0.3">
      <c r="A129" s="1"/>
      <c r="B129" s="279" t="s">
        <v>43</v>
      </c>
      <c r="C129" s="281" t="s">
        <v>44</v>
      </c>
      <c r="D129" s="270" t="s">
        <v>134</v>
      </c>
      <c r="E129" s="189" t="s">
        <v>32</v>
      </c>
      <c r="F129" s="44" t="s">
        <v>33</v>
      </c>
      <c r="G129" s="3"/>
    </row>
    <row r="130" spans="1:10" ht="16.5" x14ac:dyDescent="0.3">
      <c r="A130" s="1"/>
      <c r="B130" s="280"/>
      <c r="C130" s="282"/>
      <c r="D130" s="271"/>
      <c r="E130" s="57" t="s">
        <v>213</v>
      </c>
      <c r="F130" s="58" t="s">
        <v>213</v>
      </c>
      <c r="G130" s="10"/>
    </row>
    <row r="131" spans="1:10" ht="16.5" x14ac:dyDescent="0.3">
      <c r="A131" s="1"/>
      <c r="B131" s="280"/>
      <c r="C131" s="282"/>
      <c r="D131" s="272"/>
      <c r="E131" s="57" t="s">
        <v>46</v>
      </c>
      <c r="F131" s="58" t="s">
        <v>46</v>
      </c>
      <c r="G131" s="3"/>
    </row>
    <row r="132" spans="1:10" ht="17.25" thickBot="1" x14ac:dyDescent="0.35">
      <c r="A132" s="1"/>
      <c r="B132" s="190">
        <v>1</v>
      </c>
      <c r="C132" s="191">
        <v>2</v>
      </c>
      <c r="D132" s="191" t="s">
        <v>47</v>
      </c>
      <c r="E132" s="191">
        <v>3</v>
      </c>
      <c r="F132" s="192">
        <v>4</v>
      </c>
      <c r="G132" s="193"/>
    </row>
    <row r="133" spans="1:10" ht="18" thickBot="1" x14ac:dyDescent="0.35">
      <c r="A133" s="1"/>
      <c r="B133" s="273" t="s">
        <v>214</v>
      </c>
      <c r="C133" s="274"/>
      <c r="D133" s="274"/>
      <c r="E133" s="274"/>
      <c r="F133" s="275"/>
      <c r="G133" s="36"/>
    </row>
    <row r="134" spans="1:10" ht="28.5" x14ac:dyDescent="0.3">
      <c r="A134" s="194"/>
      <c r="B134" s="195" t="s">
        <v>215</v>
      </c>
      <c r="C134" s="196" t="s">
        <v>216</v>
      </c>
      <c r="D134" s="197" t="s">
        <v>50</v>
      </c>
      <c r="E134" s="89"/>
      <c r="F134" s="90"/>
      <c r="G134" s="36" t="s">
        <v>19</v>
      </c>
    </row>
    <row r="135" spans="1:10" ht="16.5" x14ac:dyDescent="0.3">
      <c r="A135" s="194"/>
      <c r="B135" s="198" t="s">
        <v>217</v>
      </c>
      <c r="C135" s="199" t="s">
        <v>218</v>
      </c>
      <c r="D135" s="200" t="s">
        <v>107</v>
      </c>
      <c r="E135" s="201">
        <v>4.8999999999999998E-3</v>
      </c>
      <c r="F135" s="202">
        <v>4.8999999999999998E-3</v>
      </c>
      <c r="G135" s="36" t="s">
        <v>19</v>
      </c>
    </row>
    <row r="136" spans="1:10" ht="16.5" x14ac:dyDescent="0.3">
      <c r="A136" s="194"/>
      <c r="B136" s="198" t="s">
        <v>219</v>
      </c>
      <c r="C136" s="135" t="s">
        <v>220</v>
      </c>
      <c r="D136" s="200" t="s">
        <v>50</v>
      </c>
      <c r="E136" s="136" t="str">
        <f>IF(ISBLANK(E134),"  ",E134*E135)</f>
        <v xml:space="preserve">  </v>
      </c>
      <c r="F136" s="137" t="str">
        <f>IF(ISBLANK(F134),"  ",F134*F135)</f>
        <v xml:space="preserve">  </v>
      </c>
      <c r="G136" s="36" t="s">
        <v>19</v>
      </c>
      <c r="H136" s="4"/>
      <c r="I136" s="203"/>
    </row>
    <row r="137" spans="1:10" ht="29.25" x14ac:dyDescent="0.3">
      <c r="A137" s="194"/>
      <c r="B137" s="198" t="s">
        <v>221</v>
      </c>
      <c r="C137" s="204" t="s">
        <v>222</v>
      </c>
      <c r="D137" s="200" t="s">
        <v>50</v>
      </c>
      <c r="E137" s="91"/>
      <c r="F137" s="205"/>
      <c r="G137" s="36" t="s">
        <v>19</v>
      </c>
    </row>
    <row r="138" spans="1:10" ht="14.25" customHeight="1" x14ac:dyDescent="0.3">
      <c r="A138" s="194"/>
      <c r="B138" s="198" t="s">
        <v>223</v>
      </c>
      <c r="C138" s="135" t="s">
        <v>224</v>
      </c>
      <c r="D138" s="200" t="s">
        <v>107</v>
      </c>
      <c r="E138" s="201">
        <v>9.1999999999999998E-3</v>
      </c>
      <c r="F138" s="202">
        <v>9.1999999999999998E-3</v>
      </c>
      <c r="G138" s="36" t="s">
        <v>19</v>
      </c>
    </row>
    <row r="139" spans="1:10" ht="16.5" x14ac:dyDescent="0.3">
      <c r="A139" s="194"/>
      <c r="B139" s="198" t="s">
        <v>225</v>
      </c>
      <c r="C139" s="135" t="s">
        <v>226</v>
      </c>
      <c r="D139" s="200" t="s">
        <v>50</v>
      </c>
      <c r="E139" s="136" t="str">
        <f>IF(ISBLANK(E137),"  ",E137*E138)</f>
        <v xml:space="preserve">  </v>
      </c>
      <c r="F139" s="137" t="str">
        <f>IF(ISBLANK(F137)," ",F137*F138)</f>
        <v xml:space="preserve"> </v>
      </c>
      <c r="G139" s="36" t="s">
        <v>19</v>
      </c>
      <c r="H139" s="4"/>
      <c r="I139" s="203"/>
    </row>
    <row r="140" spans="1:10" ht="42.75" x14ac:dyDescent="0.3">
      <c r="A140" s="194"/>
      <c r="B140" s="198" t="s">
        <v>227</v>
      </c>
      <c r="C140" s="135" t="s">
        <v>228</v>
      </c>
      <c r="D140" s="200" t="s">
        <v>50</v>
      </c>
      <c r="E140" s="91"/>
      <c r="F140" s="92"/>
      <c r="G140" s="36" t="s">
        <v>19</v>
      </c>
      <c r="H140" s="120"/>
      <c r="I140" s="203"/>
    </row>
    <row r="141" spans="1:10" ht="42.75" x14ac:dyDescent="0.3">
      <c r="A141" s="194"/>
      <c r="B141" s="198" t="s">
        <v>229</v>
      </c>
      <c r="C141" s="135" t="s">
        <v>230</v>
      </c>
      <c r="D141" s="200" t="s">
        <v>50</v>
      </c>
      <c r="E141" s="91"/>
      <c r="F141" s="92"/>
      <c r="G141" s="36" t="s">
        <v>19</v>
      </c>
    </row>
    <row r="142" spans="1:10" ht="16.5" x14ac:dyDescent="0.3">
      <c r="A142" s="194"/>
      <c r="B142" s="198" t="s">
        <v>231</v>
      </c>
      <c r="C142" s="135" t="s">
        <v>232</v>
      </c>
      <c r="D142" s="200" t="s">
        <v>50</v>
      </c>
      <c r="E142" s="206">
        <v>7.0000000000000007E-2</v>
      </c>
      <c r="F142" s="207">
        <v>7.0000000000000007E-2</v>
      </c>
      <c r="G142" s="36" t="s">
        <v>19</v>
      </c>
    </row>
    <row r="143" spans="1:10" ht="16.5" x14ac:dyDescent="0.3">
      <c r="A143" s="194"/>
      <c r="B143" s="198" t="s">
        <v>233</v>
      </c>
      <c r="C143" s="135" t="s">
        <v>234</v>
      </c>
      <c r="D143" s="200" t="s">
        <v>107</v>
      </c>
      <c r="E143" s="136" t="str">
        <f>+IF(ISBLANK(E141),"  ",E141*E142)</f>
        <v xml:space="preserve">  </v>
      </c>
      <c r="F143" s="137" t="str">
        <f>+IF(ISBLANK(F141),"  ",F141*F142)</f>
        <v xml:space="preserve">  </v>
      </c>
      <c r="G143" s="36" t="s">
        <v>19</v>
      </c>
      <c r="I143" s="203"/>
    </row>
    <row r="144" spans="1:10" ht="17.25" thickBot="1" x14ac:dyDescent="0.35">
      <c r="A144" s="194"/>
      <c r="B144" s="208" t="s">
        <v>235</v>
      </c>
      <c r="C144" s="122" t="s">
        <v>236</v>
      </c>
      <c r="D144" s="123" t="s">
        <v>50</v>
      </c>
      <c r="E144" s="209">
        <f>+SUMIF(E136,"&gt;=0",E136)+SUMIF(E139,"&gt;=0",E139)+SUMIF(E140,"&gt;=0",E140)+SUMIF(E143,"&gt;=0",E143)</f>
        <v>0</v>
      </c>
      <c r="F144" s="85">
        <f>+SUMIF(F136,"&gt;=0",F136)+SUMIF(F139,"&gt;=0",F139)+SUMIF(F140,"&gt;=0",F140)+SUMIF(F143,"&gt;=0",F143)</f>
        <v>0</v>
      </c>
      <c r="G144" s="36" t="s">
        <v>19</v>
      </c>
      <c r="H144" s="4"/>
      <c r="J144" s="210"/>
    </row>
    <row r="145" spans="1:8" ht="18" thickBot="1" x14ac:dyDescent="0.35">
      <c r="A145" s="1"/>
      <c r="B145" s="255" t="s">
        <v>237</v>
      </c>
      <c r="C145" s="256"/>
      <c r="D145" s="256"/>
      <c r="E145" s="256"/>
      <c r="F145" s="257"/>
      <c r="G145" s="1"/>
    </row>
    <row r="146" spans="1:8" ht="30" x14ac:dyDescent="0.3">
      <c r="A146" s="194"/>
      <c r="B146" s="211" t="s">
        <v>238</v>
      </c>
      <c r="C146" s="196" t="s">
        <v>239</v>
      </c>
      <c r="D146" s="110" t="s">
        <v>240</v>
      </c>
      <c r="E146" s="89"/>
      <c r="F146" s="90"/>
      <c r="G146" s="36" t="s">
        <v>19</v>
      </c>
      <c r="H146" s="4"/>
    </row>
    <row r="147" spans="1:8" ht="16.5" x14ac:dyDescent="0.3">
      <c r="A147" s="194"/>
      <c r="B147" s="212" t="s">
        <v>241</v>
      </c>
      <c r="C147" s="135" t="s">
        <v>242</v>
      </c>
      <c r="D147" s="213" t="s">
        <v>107</v>
      </c>
      <c r="E147" s="214">
        <v>1.07</v>
      </c>
      <c r="F147" s="215">
        <v>1.07</v>
      </c>
      <c r="G147" s="36" t="s">
        <v>19</v>
      </c>
    </row>
    <row r="148" spans="1:8" ht="29.25" thickBot="1" x14ac:dyDescent="0.35">
      <c r="A148" s="194"/>
      <c r="B148" s="216" t="s">
        <v>243</v>
      </c>
      <c r="C148" s="122" t="s">
        <v>244</v>
      </c>
      <c r="D148" s="123" t="s">
        <v>50</v>
      </c>
      <c r="E148" s="84" t="str">
        <f>+IF(E146&gt;0,E146*E147*E87,"x")</f>
        <v>x</v>
      </c>
      <c r="F148" s="85" t="str">
        <f>+IF(F146&gt;0,F146*F147*F87,"x")</f>
        <v>x</v>
      </c>
      <c r="G148" s="36" t="s">
        <v>19</v>
      </c>
      <c r="H148" s="4"/>
    </row>
    <row r="149" spans="1:8" ht="18" thickBot="1" x14ac:dyDescent="0.35">
      <c r="A149" s="1"/>
      <c r="B149" s="255" t="s">
        <v>245</v>
      </c>
      <c r="C149" s="256"/>
      <c r="D149" s="256"/>
      <c r="E149" s="256"/>
      <c r="F149" s="257"/>
      <c r="G149" s="1"/>
    </row>
    <row r="150" spans="1:8" ht="18" customHeight="1" x14ac:dyDescent="0.3">
      <c r="A150" s="194"/>
      <c r="B150" s="195" t="s">
        <v>246</v>
      </c>
      <c r="C150" s="196" t="s">
        <v>247</v>
      </c>
      <c r="D150" s="217" t="s">
        <v>50</v>
      </c>
      <c r="E150" s="218">
        <f>IF(AND(E144&lt;&gt;0,E148&gt;0),MIN(E144,E148),E144)</f>
        <v>0</v>
      </c>
      <c r="F150" s="219">
        <f>IF(AND(F144&lt;&gt;0,F148&gt;0),MIN(F144,F148),F144)</f>
        <v>0</v>
      </c>
      <c r="G150" s="36" t="s">
        <v>19</v>
      </c>
      <c r="H150" s="4"/>
    </row>
    <row r="151" spans="1:8" ht="17.25" thickBot="1" x14ac:dyDescent="0.35">
      <c r="A151" s="194"/>
      <c r="B151" s="208" t="s">
        <v>148</v>
      </c>
      <c r="C151" s="220" t="s">
        <v>149</v>
      </c>
      <c r="D151" s="192" t="s">
        <v>50</v>
      </c>
      <c r="E151" s="84">
        <f>+E82</f>
        <v>7.6750000000000004E-3</v>
      </c>
      <c r="F151" s="85">
        <f>+F82</f>
        <v>0</v>
      </c>
      <c r="G151" s="36" t="s">
        <v>19</v>
      </c>
      <c r="H151" s="4"/>
    </row>
    <row r="152" spans="1:8" ht="16.5" x14ac:dyDescent="0.3">
      <c r="A152" s="1"/>
      <c r="B152" s="4"/>
      <c r="C152" s="187"/>
      <c r="D152" s="187"/>
      <c r="E152" s="187"/>
      <c r="F152" s="187"/>
      <c r="G152" s="3"/>
    </row>
    <row r="153" spans="1:8" ht="16.5" x14ac:dyDescent="0.3">
      <c r="A153" s="1"/>
      <c r="B153" s="221"/>
      <c r="C153" s="187"/>
      <c r="D153" s="187"/>
      <c r="E153" s="187"/>
      <c r="F153" s="187"/>
      <c r="G153" s="3"/>
    </row>
    <row r="154" spans="1:8" ht="17.25" thickBot="1" x14ac:dyDescent="0.35">
      <c r="A154" s="1"/>
      <c r="B154" s="33" t="s">
        <v>248</v>
      </c>
      <c r="C154" s="187"/>
      <c r="D154" s="187"/>
      <c r="E154" s="187"/>
      <c r="F154" s="187"/>
      <c r="G154" s="3"/>
    </row>
    <row r="155" spans="1:8" ht="42.75" customHeight="1" thickBot="1" x14ac:dyDescent="0.35">
      <c r="A155" s="1"/>
      <c r="B155" s="264" t="s">
        <v>249</v>
      </c>
      <c r="C155" s="265"/>
      <c r="D155" s="265"/>
      <c r="E155" s="265"/>
      <c r="F155" s="266"/>
      <c r="G155" s="3"/>
    </row>
    <row r="156" spans="1:8" ht="17.25" thickBot="1" x14ac:dyDescent="0.35">
      <c r="A156" s="1"/>
      <c r="B156" s="33"/>
      <c r="C156" s="187"/>
      <c r="D156" s="187"/>
      <c r="E156" s="187"/>
      <c r="F156" s="187"/>
      <c r="G156" s="3"/>
    </row>
    <row r="157" spans="1:8" ht="15.75" customHeight="1" x14ac:dyDescent="0.3">
      <c r="A157" s="1"/>
      <c r="B157" s="267" t="s">
        <v>43</v>
      </c>
      <c r="C157" s="270" t="s">
        <v>44</v>
      </c>
      <c r="D157" s="270" t="s">
        <v>134</v>
      </c>
      <c r="E157" s="189" t="s">
        <v>32</v>
      </c>
      <c r="F157" s="44" t="s">
        <v>33</v>
      </c>
      <c r="G157" s="3"/>
    </row>
    <row r="158" spans="1:8" ht="16.5" x14ac:dyDescent="0.3">
      <c r="A158" s="1"/>
      <c r="B158" s="268"/>
      <c r="C158" s="271"/>
      <c r="D158" s="271"/>
      <c r="E158" s="57" t="s">
        <v>213</v>
      </c>
      <c r="F158" s="58" t="s">
        <v>213</v>
      </c>
      <c r="G158" s="3"/>
    </row>
    <row r="159" spans="1:8" ht="16.5" x14ac:dyDescent="0.3">
      <c r="A159" s="1"/>
      <c r="B159" s="269"/>
      <c r="C159" s="272"/>
      <c r="D159" s="272"/>
      <c r="E159" s="57" t="s">
        <v>46</v>
      </c>
      <c r="F159" s="58" t="s">
        <v>46</v>
      </c>
      <c r="G159" s="3"/>
    </row>
    <row r="160" spans="1:8" ht="17.25" thickBot="1" x14ac:dyDescent="0.35">
      <c r="A160" s="1"/>
      <c r="B160" s="190">
        <v>1</v>
      </c>
      <c r="C160" s="191">
        <v>2</v>
      </c>
      <c r="D160" s="191" t="s">
        <v>47</v>
      </c>
      <c r="E160" s="191">
        <v>3</v>
      </c>
      <c r="F160" s="192">
        <v>4</v>
      </c>
      <c r="G160" s="3"/>
    </row>
    <row r="161" spans="1:8" ht="15.75" customHeight="1" thickBot="1" x14ac:dyDescent="0.35">
      <c r="A161" s="1"/>
      <c r="B161" s="273" t="s">
        <v>250</v>
      </c>
      <c r="C161" s="274"/>
      <c r="D161" s="274"/>
      <c r="E161" s="274"/>
      <c r="F161" s="275"/>
      <c r="G161" s="3"/>
    </row>
    <row r="162" spans="1:8" ht="28.5" x14ac:dyDescent="0.3">
      <c r="A162" s="194"/>
      <c r="B162" s="195" t="s">
        <v>251</v>
      </c>
      <c r="C162" s="222" t="s">
        <v>252</v>
      </c>
      <c r="D162" s="197" t="s">
        <v>50</v>
      </c>
      <c r="E162" s="89">
        <v>34.026299999999999</v>
      </c>
      <c r="F162" s="90"/>
      <c r="G162" s="36" t="s">
        <v>19</v>
      </c>
    </row>
    <row r="163" spans="1:8" ht="16.5" x14ac:dyDescent="0.3">
      <c r="A163" s="194"/>
      <c r="B163" s="198" t="s">
        <v>253</v>
      </c>
      <c r="C163" s="223" t="s">
        <v>224</v>
      </c>
      <c r="D163" s="224" t="s">
        <v>107</v>
      </c>
      <c r="E163" s="225">
        <v>9.1999999999999998E-3</v>
      </c>
      <c r="F163" s="226">
        <v>9.1999999999999998E-3</v>
      </c>
      <c r="G163" s="36" t="s">
        <v>19</v>
      </c>
    </row>
    <row r="164" spans="1:8" ht="16.5" x14ac:dyDescent="0.3">
      <c r="A164" s="194"/>
      <c r="B164" s="198" t="s">
        <v>254</v>
      </c>
      <c r="C164" s="223" t="s">
        <v>226</v>
      </c>
      <c r="D164" s="224" t="s">
        <v>50</v>
      </c>
      <c r="E164" s="227">
        <f>IF(ISBLANK(E162),"  ",E162*E163)</f>
        <v>0.31304196000000001</v>
      </c>
      <c r="F164" s="144" t="str">
        <f>IF(ISBLANK(F162),"  ",F162*F163)</f>
        <v xml:space="preserve">  </v>
      </c>
      <c r="G164" s="36" t="s">
        <v>19</v>
      </c>
    </row>
    <row r="165" spans="1:8" ht="42.75" x14ac:dyDescent="0.3">
      <c r="A165" s="194"/>
      <c r="B165" s="198" t="s">
        <v>255</v>
      </c>
      <c r="C165" s="223" t="s">
        <v>256</v>
      </c>
      <c r="D165" s="224" t="s">
        <v>50</v>
      </c>
      <c r="E165" s="91"/>
      <c r="F165" s="92"/>
      <c r="G165" s="36" t="s">
        <v>19</v>
      </c>
      <c r="H165" s="228"/>
    </row>
    <row r="166" spans="1:8" ht="29.25" thickBot="1" x14ac:dyDescent="0.35">
      <c r="A166" s="194"/>
      <c r="B166" s="208" t="s">
        <v>257</v>
      </c>
      <c r="C166" s="229" t="s">
        <v>258</v>
      </c>
      <c r="D166" s="230" t="s">
        <v>50</v>
      </c>
      <c r="E166" s="231">
        <f>+SUMIF(E164,"&gt;=0",E164)+SUMIF(E165,"&gt;=0",E165)</f>
        <v>0.31304196000000001</v>
      </c>
      <c r="F166" s="232">
        <f>+SUMIF(F164,"&gt;=0",F164)+SUMIF(F165,"&gt;=0",F165)</f>
        <v>0</v>
      </c>
      <c r="G166" s="36" t="s">
        <v>19</v>
      </c>
    </row>
    <row r="167" spans="1:8" ht="16.5" customHeight="1" thickBot="1" x14ac:dyDescent="0.35">
      <c r="A167" s="1"/>
      <c r="B167" s="255" t="s">
        <v>259</v>
      </c>
      <c r="C167" s="256"/>
      <c r="D167" s="256"/>
      <c r="E167" s="256"/>
      <c r="F167" s="257"/>
      <c r="G167" s="233"/>
    </row>
    <row r="168" spans="1:8" ht="30" x14ac:dyDescent="0.3">
      <c r="A168" s="194"/>
      <c r="B168" s="195" t="s">
        <v>260</v>
      </c>
      <c r="C168" s="196" t="s">
        <v>261</v>
      </c>
      <c r="D168" s="197" t="s">
        <v>262</v>
      </c>
      <c r="E168" s="234">
        <v>0.25900000000000001</v>
      </c>
      <c r="F168" s="235"/>
      <c r="G168" s="36" t="s">
        <v>19</v>
      </c>
    </row>
    <row r="169" spans="1:8" ht="16.5" x14ac:dyDescent="0.3">
      <c r="A169" s="194"/>
      <c r="B169" s="198" t="s">
        <v>263</v>
      </c>
      <c r="C169" s="135" t="s">
        <v>242</v>
      </c>
      <c r="D169" s="224" t="s">
        <v>107</v>
      </c>
      <c r="E169" s="236">
        <v>1.07</v>
      </c>
      <c r="F169" s="237">
        <v>1.07</v>
      </c>
      <c r="G169" s="36" t="s">
        <v>19</v>
      </c>
    </row>
    <row r="170" spans="1:8" ht="29.25" thickBot="1" x14ac:dyDescent="0.35">
      <c r="A170" s="194"/>
      <c r="B170" s="208" t="s">
        <v>264</v>
      </c>
      <c r="C170" s="122" t="s">
        <v>265</v>
      </c>
      <c r="D170" s="230" t="s">
        <v>50</v>
      </c>
      <c r="E170" s="238">
        <f>+IF(E168&gt;0,E168*E169*E87,"x")</f>
        <v>7.7596400000000017E-3</v>
      </c>
      <c r="F170" s="232" t="str">
        <f>+IF(F168&gt;0,F168*F169*F87,"x")</f>
        <v>x</v>
      </c>
      <c r="G170" s="36" t="s">
        <v>19</v>
      </c>
    </row>
    <row r="171" spans="1:8" ht="18" thickBot="1" x14ac:dyDescent="0.35">
      <c r="A171" s="1"/>
      <c r="B171" s="255" t="s">
        <v>266</v>
      </c>
      <c r="C171" s="256"/>
      <c r="D171" s="256"/>
      <c r="E171" s="256"/>
      <c r="F171" s="257"/>
      <c r="G171" s="233"/>
    </row>
    <row r="172" spans="1:8" ht="18" customHeight="1" x14ac:dyDescent="0.3">
      <c r="A172" s="194"/>
      <c r="B172" s="195" t="s">
        <v>267</v>
      </c>
      <c r="C172" s="196" t="s">
        <v>247</v>
      </c>
      <c r="D172" s="239" t="s">
        <v>50</v>
      </c>
      <c r="E172" s="240">
        <f>IF(AND(E166&lt;&gt;0,E170&gt;0),MIN(E166,E170),E166)</f>
        <v>7.7596400000000017E-3</v>
      </c>
      <c r="F172" s="69">
        <f>IF(AND(F166&lt;&gt;0,F170&gt;0),MIN(F166,F170),F166)</f>
        <v>0</v>
      </c>
      <c r="G172" s="36" t="s">
        <v>19</v>
      </c>
    </row>
    <row r="173" spans="1:8" ht="17.25" thickBot="1" x14ac:dyDescent="0.35">
      <c r="A173" s="194"/>
      <c r="B173" s="208" t="s">
        <v>182</v>
      </c>
      <c r="C173" s="122" t="s">
        <v>149</v>
      </c>
      <c r="D173" s="230" t="s">
        <v>50</v>
      </c>
      <c r="E173" s="209">
        <f>+E102</f>
        <v>0.90291999999999994</v>
      </c>
      <c r="F173" s="85">
        <f>+F102</f>
        <v>0</v>
      </c>
      <c r="G173" s="36" t="s">
        <v>19</v>
      </c>
    </row>
    <row r="174" spans="1:8" ht="17.25" thickBot="1" x14ac:dyDescent="0.35">
      <c r="A174" s="1"/>
      <c r="B174" s="241"/>
      <c r="C174" s="21"/>
      <c r="D174" s="21"/>
      <c r="E174" s="21"/>
      <c r="F174" s="21"/>
      <c r="G174" s="233"/>
    </row>
    <row r="175" spans="1:8" s="243" customFormat="1" ht="15" customHeight="1" x14ac:dyDescent="0.3">
      <c r="A175" s="2"/>
      <c r="B175" s="248" t="s">
        <v>268</v>
      </c>
      <c r="C175" s="248"/>
      <c r="D175" s="258" t="s">
        <v>269</v>
      </c>
      <c r="E175" s="259"/>
      <c r="F175" s="260"/>
      <c r="G175" s="177"/>
      <c r="H175" s="242"/>
    </row>
    <row r="176" spans="1:8" s="243" customFormat="1" ht="15" customHeight="1" x14ac:dyDescent="0.3">
      <c r="A176" s="2"/>
      <c r="B176" s="248" t="s">
        <v>270</v>
      </c>
      <c r="C176" s="248"/>
      <c r="D176" s="261">
        <v>733642573</v>
      </c>
      <c r="E176" s="262"/>
      <c r="F176" s="263"/>
      <c r="G176" s="244"/>
      <c r="H176" s="242"/>
    </row>
    <row r="177" spans="1:8" s="243" customFormat="1" ht="15" customHeight="1" x14ac:dyDescent="0.3">
      <c r="A177" s="2"/>
      <c r="B177" s="248" t="s">
        <v>271</v>
      </c>
      <c r="C177" s="248"/>
      <c r="D177" s="249" t="s">
        <v>272</v>
      </c>
      <c r="E177" s="250"/>
      <c r="F177" s="251"/>
      <c r="G177" s="244"/>
      <c r="H177" s="242"/>
    </row>
    <row r="178" spans="1:8" s="243" customFormat="1" ht="15" customHeight="1" thickBot="1" x14ac:dyDescent="0.35">
      <c r="A178" s="2"/>
      <c r="B178" s="248" t="s">
        <v>273</v>
      </c>
      <c r="C178" s="248"/>
      <c r="D178" s="252">
        <v>46009</v>
      </c>
      <c r="E178" s="253"/>
      <c r="F178" s="254"/>
      <c r="G178" s="244"/>
      <c r="H178" s="242"/>
    </row>
    <row r="179" spans="1:8" ht="15" customHeight="1" x14ac:dyDescent="0.3">
      <c r="A179" s="1"/>
      <c r="B179" s="2"/>
      <c r="C179" s="1"/>
      <c r="D179" s="1"/>
      <c r="E179" s="1"/>
      <c r="F179" s="1"/>
      <c r="G179" s="3"/>
    </row>
    <row r="180" spans="1:8" ht="15" hidden="1" customHeight="1" x14ac:dyDescent="0.3">
      <c r="B180" s="245"/>
    </row>
    <row r="181" spans="1:8" ht="15" hidden="1" customHeight="1" x14ac:dyDescent="0.3">
      <c r="H181" s="247"/>
    </row>
    <row r="182" spans="1:8" ht="15" hidden="1" customHeight="1" x14ac:dyDescent="0.3">
      <c r="H182" s="247"/>
    </row>
    <row r="183" spans="1:8" ht="15" hidden="1" customHeight="1" x14ac:dyDescent="0.3">
      <c r="H183" s="247"/>
    </row>
    <row r="184" spans="1:8" ht="16.5" x14ac:dyDescent="0.3"/>
    <row r="185" spans="1:8" ht="16.5" x14ac:dyDescent="0.3"/>
    <row r="186" spans="1:8" ht="16.5" x14ac:dyDescent="0.3"/>
    <row r="187" spans="1:8" ht="16.5" x14ac:dyDescent="0.3"/>
    <row r="188" spans="1:8" ht="16.5" x14ac:dyDescent="0.3"/>
    <row r="189" spans="1:8" ht="16.5" x14ac:dyDescent="0.3"/>
    <row r="190" spans="1:8" ht="16.5" x14ac:dyDescent="0.3"/>
    <row r="191" spans="1:8" ht="16.5" x14ac:dyDescent="0.3"/>
    <row r="192" spans="1:8" ht="16.5" x14ac:dyDescent="0.3"/>
    <row r="193" ht="16.5" x14ac:dyDescent="0.3"/>
    <row r="194" ht="16.5" x14ac:dyDescent="0.3"/>
    <row r="195" ht="16.5" x14ac:dyDescent="0.3"/>
    <row r="196" hidden="1" x14ac:dyDescent="0.3"/>
    <row r="197" hidden="1" x14ac:dyDescent="0.3"/>
    <row r="198" hidden="1" x14ac:dyDescent="0.3"/>
    <row r="199" hidden="1" x14ac:dyDescent="0.3"/>
    <row r="200" hidden="1" x14ac:dyDescent="0.3"/>
  </sheetData>
  <mergeCells count="58">
    <mergeCell ref="B177:C177"/>
    <mergeCell ref="D177:F177"/>
    <mergeCell ref="B178:C178"/>
    <mergeCell ref="D178:F178"/>
    <mergeCell ref="B167:F167"/>
    <mergeCell ref="B171:F171"/>
    <mergeCell ref="B175:C175"/>
    <mergeCell ref="D175:F175"/>
    <mergeCell ref="B176:C176"/>
    <mergeCell ref="D176:F176"/>
    <mergeCell ref="B149:F149"/>
    <mergeCell ref="B155:F155"/>
    <mergeCell ref="B157:B159"/>
    <mergeCell ref="C157:C159"/>
    <mergeCell ref="D157:D159"/>
    <mergeCell ref="B161:F161"/>
    <mergeCell ref="B127:F127"/>
    <mergeCell ref="B129:B131"/>
    <mergeCell ref="C129:C131"/>
    <mergeCell ref="D129:D131"/>
    <mergeCell ref="B133:F133"/>
    <mergeCell ref="B145:F145"/>
    <mergeCell ref="B112:F112"/>
    <mergeCell ref="B113:B114"/>
    <mergeCell ref="C113:C114"/>
    <mergeCell ref="D113:D114"/>
    <mergeCell ref="G113:G115"/>
    <mergeCell ref="C123:D123"/>
    <mergeCell ref="G74:G76"/>
    <mergeCell ref="B93:F93"/>
    <mergeCell ref="B94:B95"/>
    <mergeCell ref="C94:C95"/>
    <mergeCell ref="D94:D95"/>
    <mergeCell ref="B110:F110"/>
    <mergeCell ref="B23:B25"/>
    <mergeCell ref="C23:C25"/>
    <mergeCell ref="D23:D25"/>
    <mergeCell ref="B73:F73"/>
    <mergeCell ref="B74:B75"/>
    <mergeCell ref="C74:C75"/>
    <mergeCell ref="D74:D75"/>
    <mergeCell ref="D13:F13"/>
    <mergeCell ref="D14:F14"/>
    <mergeCell ref="C18:D18"/>
    <mergeCell ref="C19:D19"/>
    <mergeCell ref="C20:D20"/>
    <mergeCell ref="B22:F22"/>
    <mergeCell ref="B9:B10"/>
    <mergeCell ref="D9:F9"/>
    <mergeCell ref="D10:F10"/>
    <mergeCell ref="B11:B12"/>
    <mergeCell ref="D11:F11"/>
    <mergeCell ref="D12:F12"/>
    <mergeCell ref="B2:F2"/>
    <mergeCell ref="D3:E3"/>
    <mergeCell ref="B7:B8"/>
    <mergeCell ref="D7:F7"/>
    <mergeCell ref="D8:F8"/>
  </mergeCells>
  <conditionalFormatting sqref="B110:F110">
    <cfRule type="notContainsText" dxfId="146" priority="8" operator="notContains" text="Vyplňte, prosím, v listu Identifikace, zda uplatňujete dvousložkovou formu ceny.">
      <formula>ISERROR(SEARCH("Vyplňte, prosím, v listu Identifikace, zda uplatňujete dvousložkovou formu ceny.",B110))</formula>
    </cfRule>
  </conditionalFormatting>
  <conditionalFormatting sqref="E27">
    <cfRule type="expression" dxfId="145" priority="43">
      <formula>+AND(ISBLANK($E$28:$E$31))</formula>
    </cfRule>
  </conditionalFormatting>
  <conditionalFormatting sqref="E32">
    <cfRule type="expression" dxfId="144" priority="42">
      <formula>+AND(ISBLANK($E$33:$E$34))</formula>
    </cfRule>
  </conditionalFormatting>
  <conditionalFormatting sqref="E35">
    <cfRule type="expression" dxfId="143" priority="41">
      <formula>+AND(ISBLANK($E$36:$E$37))</formula>
    </cfRule>
  </conditionalFormatting>
  <conditionalFormatting sqref="E38">
    <cfRule type="expression" dxfId="142" priority="40">
      <formula>+OR(ISNUMBER($E$39),ISNUMBER($E$40),ISNUMBER($E$41),$E$42&lt;&gt;0)</formula>
    </cfRule>
  </conditionalFormatting>
  <conditionalFormatting sqref="E42">
    <cfRule type="expression" dxfId="141" priority="7">
      <formula>+ISBLANK($E$97)</formula>
    </cfRule>
  </conditionalFormatting>
  <conditionalFormatting sqref="E43">
    <cfRule type="expression" dxfId="140" priority="39">
      <formula>+AND(ISBLANK($E$44:$E$46))</formula>
    </cfRule>
  </conditionalFormatting>
  <conditionalFormatting sqref="E52">
    <cfRule type="expression" dxfId="139" priority="29">
      <formula>+OR($E$27&lt;&gt;0,$E$32&lt;&gt;0,$E$35&lt;&gt;0,$E$38&lt;&gt;0,$E$43&lt;&gt;0,$E$47&lt;&gt;0,$E$48&lt;&gt;0,$E$49&lt;&gt;0,$E$50&lt;&gt;0)</formula>
    </cfRule>
  </conditionalFormatting>
  <conditionalFormatting sqref="E78">
    <cfRule type="expression" dxfId="138" priority="33">
      <formula>+AND(ISBLANK($E$79:$E$80))</formula>
    </cfRule>
  </conditionalFormatting>
  <conditionalFormatting sqref="E81">
    <cfRule type="expression" dxfId="137" priority="24">
      <formula>+AND(ISBLANK($E$28:$E$31),ISBLANK($E$33:$E$34),ISBLANK($E$36:$E$37),ISBLANK($E$39:$E$41),ISBLANK($E$44:$E$50),ISBLANK($E$79:$E$80))</formula>
    </cfRule>
  </conditionalFormatting>
  <conditionalFormatting sqref="E84">
    <cfRule type="expression" dxfId="136" priority="27">
      <formula>+AND(ISBLANK($E$39:$E$40),ISBLANK($E$19))</formula>
    </cfRule>
  </conditionalFormatting>
  <conditionalFormatting sqref="E85">
    <cfRule type="expression" dxfId="135" priority="26">
      <formula>+AND(ISBLANK($E$82),$E$84&gt;=0)</formula>
    </cfRule>
  </conditionalFormatting>
  <conditionalFormatting sqref="E102">
    <cfRule type="expression" dxfId="134" priority="30">
      <formula>+AND(ISBLANK($E$97:$E$101))</formula>
    </cfRule>
  </conditionalFormatting>
  <conditionalFormatting sqref="E104">
    <cfRule type="expression" dxfId="133" priority="21">
      <formula>+AND(ISBLANK($E$97:$E$101))</formula>
    </cfRule>
  </conditionalFormatting>
  <conditionalFormatting sqref="E117">
    <cfRule type="expression" dxfId="132" priority="2">
      <formula>+ISBLANK($E$116)</formula>
    </cfRule>
  </conditionalFormatting>
  <conditionalFormatting sqref="E118">
    <cfRule type="expression" dxfId="131" priority="4">
      <formula>+AND($E$116&gt;0,$E$86&gt;0)</formula>
    </cfRule>
  </conditionalFormatting>
  <conditionalFormatting sqref="E144">
    <cfRule type="expression" dxfId="130" priority="19">
      <formula>+AND(ISBLANK($E$134),ISBLANK($E$137),ISBLANK($E$140:$E$141))</formula>
    </cfRule>
  </conditionalFormatting>
  <conditionalFormatting sqref="E148">
    <cfRule type="expression" dxfId="129" priority="48">
      <formula>+ISBLANK($E$146)</formula>
    </cfRule>
  </conditionalFormatting>
  <conditionalFormatting sqref="E150">
    <cfRule type="expression" dxfId="128" priority="12">
      <formula>+AND(ISBLANK($E$134),ISBLANK($E$137),ISBLANK($E$140:$E$141),ISBLANK($E$146))</formula>
    </cfRule>
  </conditionalFormatting>
  <conditionalFormatting sqref="E151">
    <cfRule type="expression" dxfId="127" priority="10">
      <formula>+ISBLANK($E$82)</formula>
    </cfRule>
  </conditionalFormatting>
  <conditionalFormatting sqref="E166">
    <cfRule type="expression" dxfId="126" priority="17">
      <formula>+AND(ISBLANK($E$162),ISBLANK($E$165))</formula>
    </cfRule>
  </conditionalFormatting>
  <conditionalFormatting sqref="E170">
    <cfRule type="expression" dxfId="125" priority="46">
      <formula>+ISBLANK($E$168)</formula>
    </cfRule>
  </conditionalFormatting>
  <conditionalFormatting sqref="E172">
    <cfRule type="expression" dxfId="124" priority="14">
      <formula>+AND(ISBLANK($E$162),ISBLANK($E$165),ISBLANK($E$168))</formula>
    </cfRule>
  </conditionalFormatting>
  <conditionalFormatting sqref="E173">
    <cfRule type="expression" dxfId="123" priority="44">
      <formula>+AND(ISBLANK($E$97),ISBLANK($E$98),ISBLANK($E$99),ISBLANK($E$100),ISBLANK($E$101))</formula>
    </cfRule>
  </conditionalFormatting>
  <conditionalFormatting sqref="E86:F87">
    <cfRule type="cellIs" dxfId="122" priority="5" operator="equal">
      <formula>0</formula>
    </cfRule>
  </conditionalFormatting>
  <conditionalFormatting sqref="F27">
    <cfRule type="expression" dxfId="121" priority="38">
      <formula>+AND(ISBLANK($F$28:$F$31))</formula>
    </cfRule>
  </conditionalFormatting>
  <conditionalFormatting sqref="F32">
    <cfRule type="expression" dxfId="120" priority="37">
      <formula>+AND(ISBLANK($F$33:$F$34))</formula>
    </cfRule>
  </conditionalFormatting>
  <conditionalFormatting sqref="F35">
    <cfRule type="expression" dxfId="119" priority="36">
      <formula>+AND(ISBLANK($F$36:$F$37))</formula>
    </cfRule>
  </conditionalFormatting>
  <conditionalFormatting sqref="F38">
    <cfRule type="expression" dxfId="118" priority="35">
      <formula>+OR(ISNUMBER($F$39),ISNUMBER($F$40),ISNUMBER($F$41),$F$42&lt;&gt;0)</formula>
    </cfRule>
  </conditionalFormatting>
  <conditionalFormatting sqref="F42">
    <cfRule type="expression" dxfId="117" priority="6">
      <formula>+ISBLANK($F$97)</formula>
    </cfRule>
  </conditionalFormatting>
  <conditionalFormatting sqref="F43">
    <cfRule type="expression" dxfId="116" priority="34">
      <formula>+AND(ISBLANK($F$44:$F$46))</formula>
    </cfRule>
  </conditionalFormatting>
  <conditionalFormatting sqref="F52">
    <cfRule type="expression" dxfId="115" priority="28">
      <formula>+OR($F$27&lt;&gt;0,$F$32&lt;&gt;0,$F$35&lt;&gt;0,$F$38&lt;&gt;0,$F$43&lt;&gt;0,$F$47&lt;&gt;0,$F$48&lt;&gt;0,$F$49&lt;&gt;0,$F$50&lt;&gt;0)</formula>
    </cfRule>
  </conditionalFormatting>
  <conditionalFormatting sqref="F78">
    <cfRule type="expression" dxfId="114" priority="32">
      <formula>+AND(ISBLANK($F$79:$F$80))</formula>
    </cfRule>
  </conditionalFormatting>
  <conditionalFormatting sqref="F81">
    <cfRule type="expression" dxfId="113" priority="23">
      <formula>+AND(ISBLANK($F$28:$F$31),ISBLANK($F$33:$F$34),ISBLANK($F$36:$F$37),ISBLANK($F$39:$F$41),ISBLANK($F$44:$F$50),ISBLANK($F$79:$F$80))</formula>
    </cfRule>
  </conditionalFormatting>
  <conditionalFormatting sqref="F84">
    <cfRule type="expression" dxfId="112" priority="25">
      <formula>+AND(ISBLANK($F$39:$F$40),ISBLANK($F$19))</formula>
    </cfRule>
  </conditionalFormatting>
  <conditionalFormatting sqref="F85">
    <cfRule type="expression" dxfId="111" priority="22">
      <formula>+AND(ISBLANK($F$82),$F$84&gt;=0)</formula>
    </cfRule>
  </conditionalFormatting>
  <conditionalFormatting sqref="F102">
    <cfRule type="expression" dxfId="110" priority="31">
      <formula>+AND(ISBLANK($F$97:$F$101))</formula>
    </cfRule>
  </conditionalFormatting>
  <conditionalFormatting sqref="F104">
    <cfRule type="expression" dxfId="109" priority="20">
      <formula>+AND(ISBLANK($F$97:$F$101))</formula>
    </cfRule>
  </conditionalFormatting>
  <conditionalFormatting sqref="F117">
    <cfRule type="expression" dxfId="108" priority="1">
      <formula>+ISBLANK($F$116)</formula>
    </cfRule>
  </conditionalFormatting>
  <conditionalFormatting sqref="F118">
    <cfRule type="expression" dxfId="107" priority="3">
      <formula>+AND($F$116&gt;0,$F$86&gt;0)</formula>
    </cfRule>
  </conditionalFormatting>
  <conditionalFormatting sqref="F144">
    <cfRule type="expression" dxfId="106" priority="18">
      <formula>+AND(ISBLANK($F$134),ISBLANK($F$137),ISBLANK($F$140:$F$141))</formula>
    </cfRule>
  </conditionalFormatting>
  <conditionalFormatting sqref="F148">
    <cfRule type="expression" dxfId="105" priority="47">
      <formula>+ISBLANK($F$146)</formula>
    </cfRule>
  </conditionalFormatting>
  <conditionalFormatting sqref="F150">
    <cfRule type="expression" dxfId="104" priority="11">
      <formula>+AND(ISBLANK($F$134),ISBLANK($F$137),ISBLANK($F$140:$F$141),ISBLANK($F$146))</formula>
    </cfRule>
  </conditionalFormatting>
  <conditionalFormatting sqref="F151">
    <cfRule type="expression" dxfId="103" priority="9">
      <formula>+ISBLANK($F$82)</formula>
    </cfRule>
  </conditionalFormatting>
  <conditionalFormatting sqref="F166">
    <cfRule type="expression" dxfId="102" priority="16">
      <formula>+AND(ISBLANK($F$162),ISBLANK($F$165))</formula>
    </cfRule>
  </conditionalFormatting>
  <conditionalFormatting sqref="F170">
    <cfRule type="expression" dxfId="101" priority="45">
      <formula>+ISBLANK($F$168)</formula>
    </cfRule>
  </conditionalFormatting>
  <conditionalFormatting sqref="F172">
    <cfRule type="expression" dxfId="100" priority="13">
      <formula>+AND(ISBLANK($F$162),ISBLANK($F$165),ISBLANK($F$168))</formula>
    </cfRule>
  </conditionalFormatting>
  <conditionalFormatting sqref="F173">
    <cfRule type="expression" dxfId="99" priority="15">
      <formula>+AND(ISBLANK($F$97),ISBLANK($F$98),ISBLANK($F$99),ISBLANK($F$100),ISBLANK($F$101))</formula>
    </cfRule>
  </conditionalFormatting>
  <conditionalFormatting sqref="G5">
    <cfRule type="containsText" dxfId="98" priority="49" operator="containsText" text="Vyplňte, prosím, nejprve záložku Identifikace">
      <formula>NOT(ISERROR(SEARCH("Vyplňte, prosím, nejprve záložku Identifikace",G5)))</formula>
    </cfRule>
  </conditionalFormatting>
  <dataValidations count="6">
    <dataValidation allowBlank="1" showInputMessage="1" showErrorMessage="1" promptTitle="Hodnota musí být minimálně 0" prompt="Hodnota na tomto řádku musí být minimálně 0._x000a_Je vypočtena vzorcem: _x000a_ř. VII.1 - ř. 4.1 - ř. 4.2 _x000a__x000a_a zároveň platí: ř.16 ≤ ř.14. _x000a_" sqref="E84" xr:uid="{305E2DC1-BAC6-48FD-A456-7379794DE1ED}"/>
    <dataValidation allowBlank="1" showInputMessage="1" showErrorMessage="1" promptTitle="Hodnota musí být minimálně 0" prompt="Hodnota na tomto řádku musí být minimálně 0._x000a_Je vypočtena vzorcem: _x000a_ř. VII.1 - ř. 4.1 - ř. 4.2._x000a_" sqref="F84" xr:uid="{1CA12C43-8DFA-490D-8235-FB92BCCBB468}"/>
    <dataValidation type="list" allowBlank="1" showInputMessage="1" showErrorMessage="1" sqref="D13:F13" xr:uid="{4D8AF6A9-591C-4AD7-BEEC-2F5D866CF7D2}">
      <formula1>"Prosím vyberte., Formulář A,Formulář B, Formulář C, Formulář D, Formulář E, Formulář F, Formulář G"</formula1>
    </dataValidation>
    <dataValidation type="decimal" operator="lessThanOrEqual" allowBlank="1" showInputMessage="1" showErrorMessage="1" errorTitle="Chybná hodnota" error="V tomto řádku může hodnota menší nebo rovna nule._x000a_Prosím opravte." sqref="F79" xr:uid="{F0AB32BC-7D54-4CB3-A801-E06D3C6DEA71}">
      <formula1>0</formula1>
    </dataValidation>
    <dataValidation type="decimal" operator="lessThanOrEqual" allowBlank="1" showInputMessage="1" showErrorMessage="1" errorTitle="Chybná hodnota" error="V tomto řádku může hodnota menší nebo rovna nule._x000a_Prosím opravte. _x000a_" sqref="E79 E48:F48" xr:uid="{5870F595-A7BE-4594-A47C-F810CE3CF167}">
      <formula1>0</formula1>
    </dataValidation>
    <dataValidation allowBlank="1" showInputMessage="1" showErrorMessage="1" errorTitle="Hodnota z  Tab. č. 3" error="Tato hodnota se načítá z řádku č. 4.4 &quot;Pachtovné/nájemné infrastrukturního majektu&quot; v Tabulce č. 3. " promptTitle="Hodnota z ř. 4.4 v Tab. č. 3" prompt="Hodnota v tomto řádku se načte z řádku č. 4. 4 v Tabulce č. 3 níže." sqref="E42:F42" xr:uid="{9EB4F3A7-2838-4490-920B-F27E6F626B7B}"/>
  </dataValidations>
  <hyperlinks>
    <hyperlink ref="G27" location="Vysvětlivky!B21:E21" display="více zde" xr:uid="{68826A92-5772-4D02-B5FC-3EF721006077}"/>
    <hyperlink ref="G28" location="Vysvětlivky!B22:E22" display="více zde" xr:uid="{255808F7-AADB-4C88-8157-4899AE642C76}"/>
    <hyperlink ref="G29" location="Vysvětlivky!B23:E23" display="více zde" xr:uid="{CF8BD48F-CF17-4B91-9549-686C4F903639}"/>
    <hyperlink ref="G30" location="Vysvětlivky!B24:E24" display="více zde" xr:uid="{43C01B16-870C-4073-B8DE-BD5FF834998A}"/>
    <hyperlink ref="G31" location="Vysvětlivky!B25:E25" display="více zde" xr:uid="{940D061B-07A8-41B3-A0BF-3E0C5AD10009}"/>
    <hyperlink ref="G32" location="Vysvětlivky!B26:E26" display="více zde" xr:uid="{DB4DAACF-A600-4644-ADBC-5670A7F525E7}"/>
    <hyperlink ref="G33" location="Vysvětlivky!B27:E27" display="více zde" xr:uid="{B375F835-E1A2-48FE-B6F2-223BB6D10538}"/>
    <hyperlink ref="G34" location="Vysvětlivky!B28:E28" display="více zde" xr:uid="{D6B02178-29DC-4BBE-ADB2-BB9A2E797A5C}"/>
    <hyperlink ref="G35:G42" location="Vysvětlivky!B36:E36" display="více zde" xr:uid="{C91206F8-5285-4A95-B70D-F469A38744AF}"/>
    <hyperlink ref="G35" location="Vysvětlivky!B29:E29" display="více zde" xr:uid="{1ED524D7-13E0-414A-8BCF-DA8D6EFE909A}"/>
    <hyperlink ref="G36" location="Vysvětlivky!B30:E30" display="více zde" xr:uid="{419292E7-3775-454A-AECF-1564F9E35D52}"/>
    <hyperlink ref="G37" location="Vysvětlivky!B31:E31" display="více zde" xr:uid="{006B3E9B-64A2-4E0B-9B3B-433171946DAF}"/>
    <hyperlink ref="G38" location="Vysvětlivky!B32:E32" display="více zde" xr:uid="{5F4E0700-4AEA-49EC-B82C-E00638751F58}"/>
    <hyperlink ref="G39" location="Vysvětlivky!B33:E33" display="více zde" xr:uid="{997B359F-F362-4E9D-93E7-4F9E8C09ACFD}"/>
    <hyperlink ref="G40" location="Vysvětlivky!B34:E34" display="více zde" xr:uid="{E930269F-87B1-48EE-B6AD-8ABF9A0F99CA}"/>
    <hyperlink ref="G41" location="Vysvětlivky!B35:E35" display="více zde" xr:uid="{F1B2DFAC-1542-4F42-AD20-F1DF198CE170}"/>
    <hyperlink ref="G42" location="Vysvětlivky!B36:E36" display="více zde" xr:uid="{CDEE28A1-F1BE-4060-A55C-BC9185FBA94B}"/>
    <hyperlink ref="G43:G47" location="Vysvětlivky!B36:E36" display="více zde" xr:uid="{2BB6C518-C9BB-48C9-B31A-178DC9296E7B}"/>
    <hyperlink ref="G43" location="Vysvětlivky!B37:E37" display="více zde" xr:uid="{A5BBB575-3265-4E9E-AE4B-1221324165D1}"/>
    <hyperlink ref="G44" location="Vysvětlivky!B38:E38" display="více zde" xr:uid="{7522B195-927A-4A04-9DB8-5E133EA64B5A}"/>
    <hyperlink ref="G45" location="Vysvětlivky!B39:E39" display="více zde" xr:uid="{2A10C8CC-E07F-42F2-A3A0-368F94D0724B}"/>
    <hyperlink ref="G46" location="Vysvětlivky!B40:E40" display="více zde" xr:uid="{9673AA02-03F0-46FB-A28A-07BB37987C17}"/>
    <hyperlink ref="G47" location="Vysvětlivky!B41:E41" display="více zde" xr:uid="{F7682AAC-877A-46EC-B9AF-637A7EF34F0A}"/>
    <hyperlink ref="G57" location="Vysvětlivky!B50:E50" display="více zde" xr:uid="{CE17884E-8FCF-4345-87D5-C23261D83E9E}"/>
    <hyperlink ref="G58" location="Vysvětlivky!B51:E51" display="více zde" xr:uid="{B9E69DCC-7E2A-4D31-B033-6BBC6783904E}"/>
    <hyperlink ref="G59" location="Vysvětlivky!B52:E52" display="více zde" xr:uid="{9AE39346-014F-4E87-B7FA-785A55DA65CD}"/>
    <hyperlink ref="G48:G52" location="Vysvětlivky!B36:E36" display="více zde" xr:uid="{86A731FF-5044-457C-B2F8-476277D03F59}"/>
    <hyperlink ref="G48" location="Vysvětlivky!B42:E42" display="více zde" xr:uid="{EDE5066F-4F9C-45F5-9B79-1AD1225F406A}"/>
    <hyperlink ref="G49" location="Vysvětlivky!B43:E43" display="více zde" xr:uid="{9B0BED11-645F-47F7-84B3-BAED5E0F6C90}"/>
    <hyperlink ref="G50" location="Vysvětlivky!B44:E44" display="více zde" xr:uid="{2A3E88CD-506B-4756-A683-570F0DC48E57}"/>
    <hyperlink ref="G51" location="Vysvětlivky!B45:E45" display="více zde" xr:uid="{CB1EC947-EA4D-461B-B24B-7A5E095BE997}"/>
    <hyperlink ref="G52" location="Vysvětlivky!B46:E46" display="více zde" xr:uid="{C6EE49F8-E6E1-4953-9B27-31631F1E7B5E}"/>
    <hyperlink ref="G54" location="Vysvětlivky!B47:E47" display="více zde" xr:uid="{F12FA360-EF9D-45CA-99E7-E9DD8BF80503}"/>
    <hyperlink ref="G55:G56" location="Vysvětlivky!B47:E47" display="více zde" xr:uid="{9B3699BE-9F69-483F-9FFE-A819EABB8F43}"/>
    <hyperlink ref="G55" location="Vysvětlivky!B48:E48" display="více zde" xr:uid="{50A3DE97-D56A-4405-8404-4992AFDA4D7F}"/>
    <hyperlink ref="G56" location="Vysvětlivky!B49:E49" display="více zde" xr:uid="{74984BB9-B2D3-43B3-B80E-1F2A3BEB55AD}"/>
    <hyperlink ref="G60:G62" location="Vysvětlivky!B52:E52" display="více zde" xr:uid="{BC60E308-AB09-4D6D-B9E3-4C08668893F9}"/>
    <hyperlink ref="G60" location="Vysvětlivky!B53:E53" display="více zde" xr:uid="{704DD245-B973-426D-BB4A-EA59182B8135}"/>
    <hyperlink ref="G61" location="Vysvětlivky!B54:E54" display="více zde" xr:uid="{F03B577B-1026-4477-A7B1-6258FFE1BE9C}"/>
    <hyperlink ref="G62" location="Vysvětlivky!B55:E55" display="více zde" xr:uid="{B790EAAB-B8BE-43D4-8165-34880DA10A4E}"/>
    <hyperlink ref="G77" location="Vysvětlivky!B62:E62" display="více zde" xr:uid="{CC80C1F1-9A2B-4B3C-9DAE-AFCEDC940003}"/>
    <hyperlink ref="G78" location="Vysvětlivky!B63:E63" display="více zde" xr:uid="{109436E0-DC95-488A-82CE-0434EC1AF805}"/>
    <hyperlink ref="G79" location="Vysvětlivky!B64:E64" display="více zde" xr:uid="{662FB82A-B8C0-427E-9704-769670E57814}"/>
    <hyperlink ref="G80" location="Vysvětlivky!B65:E65" display="více zde" xr:uid="{4F7CEB6F-582A-4A4E-832F-B17806383B91}"/>
    <hyperlink ref="G81" location="Vysvětlivky!B66:E66" display="více zde" xr:uid="{27917684-6F1C-4D6D-B8F5-8FFF43502C9F}"/>
    <hyperlink ref="G82" location="Vysvětlivky!B67:E67" display="více zde" xr:uid="{3EBAAE8F-8118-419A-B779-0D0ECA3EB4CD}"/>
    <hyperlink ref="G83" location="Vysvětlivky!B68:E68" display="více zde" xr:uid="{97282F72-2689-4B05-8065-99E72CA620A7}"/>
    <hyperlink ref="G84" location="Vysvětlivky!B69:E69" display="více zde" xr:uid="{154E5BD9-E9F4-4A7C-8765-AE6632BF791B}"/>
    <hyperlink ref="G85" location="Vysvětlivky!B70:E70" display="více zde" xr:uid="{B8A19B38-F9F1-4A16-B4E7-3FD5D9D38EF5}"/>
    <hyperlink ref="G86:G89" location="Vysvětlivky!B70:E70" display="více zde" xr:uid="{B68FF3FA-D828-490F-B6EB-A8A503594488}"/>
    <hyperlink ref="G86" location="Vysvětlivky!B71:E71" display="více zde" xr:uid="{0412C73A-B40F-41FC-A13C-754C040B9552}"/>
    <hyperlink ref="G87" location="Vysvětlivky!B72:E72" display="více zde" xr:uid="{ED1DAC4C-101E-4817-8898-3418A84EE587}"/>
    <hyperlink ref="G88" location="Vysvětlivky!B73:E73" display="více zde" xr:uid="{967B1D9D-03E6-4A78-977E-625ED2F8ABD5}"/>
    <hyperlink ref="G89" location="Vysvětlivky!B74:E74" display="více zde" xr:uid="{FC58AE7A-6A3C-4C77-9509-B304F077960F}"/>
    <hyperlink ref="G104:G105" location="Vysvětlivky!B90:E90" display="více zde" xr:uid="{3833B837-C495-4CC5-ACCD-2BC825AE48BA}"/>
    <hyperlink ref="G105" location="Vysvětlivky!B92:E92" display="více zde" xr:uid="{1F5BF533-8E02-4630-AB2D-271D6E7BDC2A}"/>
    <hyperlink ref="G116" location="Vysvětlivky!B98:E98" display="více zde" xr:uid="{19AA68C0-BB39-4733-9C92-895F782926A8}"/>
    <hyperlink ref="G117" location="Vysvětlivky!B99:E99" display="více zde" xr:uid="{01FF11BA-8546-4B58-8458-F81CB570DC42}"/>
    <hyperlink ref="G118" location="Vysvětlivky!B100:E100" display="více zde" xr:uid="{367E597F-7EE9-49D9-ABD6-89AD8FA80B28}"/>
    <hyperlink ref="G119:G122" location="Vysvětlivky!B100:E100" display="více zde" xr:uid="{3143AD4F-DBE9-4F81-A864-880FBDD55B37}"/>
    <hyperlink ref="G119" location="Vysvětlivky!B101:E101" display="více zde" xr:uid="{E1011C51-4402-41D4-AE28-DDFA980420EA}"/>
    <hyperlink ref="G120" location="Vysvětlivky!B102:E102" display="více zde" xr:uid="{DFBA0261-7A85-4BC5-A72D-0893B675CC28}"/>
    <hyperlink ref="G121" location="Vysvětlivky!B103:E103" display="více zde" xr:uid="{69A2A3FD-DA47-4D3A-96B2-BE4D2384F47A}"/>
    <hyperlink ref="G122" location="Vysvětlivky!B104:E104" display="více zde" xr:uid="{D31C5F54-2B18-494F-A738-0C3B4DD877EF}"/>
    <hyperlink ref="G134" location="Vysvětlivky!B109:E109" display="více zde" xr:uid="{B59B2581-6974-4D5F-9310-05146989C55D}"/>
    <hyperlink ref="G135" location="Vysvětlivky!B110:E110" display="více zde" xr:uid="{53956F6D-ED9B-499D-B3FD-54CCAEB80142}"/>
    <hyperlink ref="G136:G143" location="Vysvětlivky!B110:E110" display="více zde" xr:uid="{2B6B755B-DFA2-4C76-9945-3F431A074C09}"/>
    <hyperlink ref="G136" location="Vysvětlivky!B111:E111" display="více zde" xr:uid="{C37122E1-2A5D-413A-B0F4-19F211718673}"/>
    <hyperlink ref="G137" location="Vysvětlivky!B112:E112" display="více zde" xr:uid="{3F28C588-B2A2-40DB-BE04-D17FBD7F2478}"/>
    <hyperlink ref="G138" location="Vysvětlivky!B113:E113" display="více zde" xr:uid="{C2E42889-3571-4ABE-ABC2-D87673C12449}"/>
    <hyperlink ref="G139" location="Vysvětlivky!B114:E114" display="více zde" xr:uid="{2A16F6C0-1DB8-4A98-83D3-E203D0E77302}"/>
    <hyperlink ref="G140" location="Vysvětlivky!B115:E115" display="více zde" xr:uid="{8DF60C76-7D65-46A5-989D-0F303987EFD8}"/>
    <hyperlink ref="G141" location="Vysvětlivky!B116:E116" display="více zde" xr:uid="{6A09679D-8D39-44CE-82EA-A2A608270EFA}"/>
    <hyperlink ref="G142" location="Vysvětlivky!B117:E117" display="více zde" xr:uid="{F9F85138-1443-430A-B271-FA01D6582637}"/>
    <hyperlink ref="G143" location="Vysvětlivky!B118:E118" display="více zde" xr:uid="{5E9284FC-989C-45B8-9FDB-2BB80D3D9EA1}"/>
    <hyperlink ref="G146:G147" location="Vysvětlivky!B119:E119" display="více zde" xr:uid="{0F085651-E3BD-475F-BE1C-7AAA844A76C9}"/>
    <hyperlink ref="G146" location="Vysvětlivky!B120:E120" display="více zde" xr:uid="{357B600C-556A-4243-9388-73A06F7D97A2}"/>
    <hyperlink ref="G147" location="Vysvětlivky!B121:E121" display="více zde" xr:uid="{BE8445F6-A259-4024-9540-EAA9CA635766}"/>
    <hyperlink ref="G150" location="Vysvětlivky!B123:E123" display="více zde" xr:uid="{E37BB2DA-4F54-4E1F-BFFE-138A3EB53DC6}"/>
    <hyperlink ref="G162:G165" location="Vysvětlivky!B127:E127" display="více zde" xr:uid="{99195BAE-A9BB-4030-B5EF-08DEA0B58823}"/>
    <hyperlink ref="G162" location="Vysvětlivky!B128:E128" display="více zde" xr:uid="{CEA80497-C50C-44BC-8E33-883B1BC6858C}"/>
    <hyperlink ref="G163" location="Vysvětlivky!B129:E129" display="více zde" xr:uid="{333D5674-C517-4067-A8B6-EBF3F3285673}"/>
    <hyperlink ref="G164" location="Vysvětlivky!B130:E130" display="více zde" xr:uid="{32DEEF47-D4EB-4E17-B188-0AE0CCAF818E}"/>
    <hyperlink ref="G165" location="Vysvětlivky!B131:E131" display="více zde" xr:uid="{79A03A22-7668-448F-8DB4-8A4488420D8A}"/>
    <hyperlink ref="G166" location="Vysvětlivky!B132:E132" display="více zde" xr:uid="{F1D836F5-588B-4BBE-B8EE-FA8EC8E8E75A}"/>
    <hyperlink ref="G168:G169" location="Vysvětlivky!B132:E132" display="více zde" xr:uid="{B81DA5DE-C0DC-42FC-868B-B105A4FCD167}"/>
    <hyperlink ref="G168" location="Vysvětlivky!B133:E133" display="více zde" xr:uid="{1E7F5C15-4E15-4A86-ADB0-D9764AA4D825}"/>
    <hyperlink ref="G169" location="Vysvětlivky!B134:E134" display="více zde" xr:uid="{D6259B5E-2623-4CCC-B2FA-C9622B62B127}"/>
    <hyperlink ref="G170" location="Vysvětlivky!B135:E135" display="více zde" xr:uid="{5129C4AC-957A-4183-8051-363C1A60D9EF}"/>
    <hyperlink ref="G172" location="Vysvětlivky!B136:E136" display="více zde" xr:uid="{F8D6FE42-9CBD-4648-9176-50AD8A82A489}"/>
    <hyperlink ref="G7" location="Vysvětlivky!B8:E8" display="více zde" xr:uid="{6FDE1593-6667-4916-9D6D-A37DB2249FB9}"/>
    <hyperlink ref="G8" location="Vysvětlivky!B8:E8" display="více zde" xr:uid="{F1252F06-116D-462C-846A-A0A4E3D46CBA}"/>
    <hyperlink ref="G9" location="Vysvětlivky!B9:E9" display="více zde" xr:uid="{BE4035A7-CEE4-4249-AD83-D26FE9EF7FB4}"/>
    <hyperlink ref="G10" location="Vysvětlivky!B9:E9" display="více zde" xr:uid="{BDEB90E7-0BA3-4A0D-B111-36629167CC29}"/>
    <hyperlink ref="G11" location="Vysvětlivky!B10:E10" display="více zde" xr:uid="{1FF899D6-55D6-4781-8560-0724C4FAC570}"/>
    <hyperlink ref="G12" location="Vysvětlivky!B10:E10" display="více zde" xr:uid="{02CFEB52-DF98-45EF-B404-49515533CD07}"/>
    <hyperlink ref="G13" location="Vysvětlivky!B11:E11" display="více zde" xr:uid="{9001E4A2-ED1F-42F2-A30A-46E012AF6BD4}"/>
    <hyperlink ref="G14" location="Vysvětlivky!B12:E12" display="více zde" xr:uid="{16140FBD-610A-4306-A044-D8D6A3D3013E}"/>
    <hyperlink ref="G17" location="Vysvětlivky!B13:E13" display="více zde" xr:uid="{9713F298-494D-4904-895F-8E6D731B9CF8}"/>
    <hyperlink ref="G18:G20" location="Vysvětlivky!B13:E13" display="více zde" xr:uid="{4BB7700B-B8B2-484E-8D82-DA5382BE03D2}"/>
    <hyperlink ref="G18" location="Vysvětlivky!B14:E14" display="více zde" xr:uid="{0F8E3D6B-77CD-49EE-A52C-604DF7C61DB4}"/>
    <hyperlink ref="G19" location="Vysvětlivky!B15:E15" display="více zde" xr:uid="{C648776E-9BF3-45F4-A879-FB3B8208D849}"/>
    <hyperlink ref="G20" location="Vysvětlivky!B17:E17" display="více zde" xr:uid="{3F335FBF-1F9C-4B09-8F35-3937BC4775D4}"/>
    <hyperlink ref="G63" location="Vysvětlivky!B56:E56" display="více zde" xr:uid="{F2CB672C-D5F0-4B9C-885E-DFB2D6807ADC}"/>
    <hyperlink ref="G104" location="Vysvětlivky!B91:E91" display="více zde" xr:uid="{557F7E1E-3922-4D3C-ABBD-CB66A7BA63C3}"/>
    <hyperlink ref="G103" location="Vysvětlivky!B90:E90" display="více zde" xr:uid="{60AD1BC3-5ECA-4548-BD92-9060D83480FC}"/>
    <hyperlink ref="G102" location="Vysvětlivky!B89:E89" display="více zde" xr:uid="{8D0645B8-DC6C-4AA3-B762-C7D512486D74}"/>
    <hyperlink ref="G101" location="Vysvětlivky!B88:E88" display="více zde" xr:uid="{4694AA96-CF34-4AA8-A85C-CE4A7057CB6A}"/>
    <hyperlink ref="G100" location="Vysvětlivky!B87:E87" display="více zde" xr:uid="{2F802B65-A714-4DC1-8D0C-C1F54C8091E4}"/>
    <hyperlink ref="G99" location="Vysvětlivky!B86:E86" display="více zde" xr:uid="{E4F1C840-F18C-4E33-9993-B8768A91888E}"/>
    <hyperlink ref="G98" location="Vysvětlivky!B85:E85" display="více zde" xr:uid="{4A5C4F64-02BE-4757-85FE-3F05B81BFF3C}"/>
    <hyperlink ref="G97" location="Vysvětlivky!B84:E84" display="více zde" xr:uid="{75023864-6824-4150-B47C-C4CAB6F19BCE}"/>
    <hyperlink ref="G90" location="Vysvětlivky!B75:E75" display="více zde" xr:uid="{C30907B2-7318-45A7-B707-DD1A8F202E61}"/>
    <hyperlink ref="G106" location="Vysvětlivky!B93:E93" display="více zde" xr:uid="{E2E38077-9F15-494D-BE8E-186E8C222979}"/>
    <hyperlink ref="G123" location="Vysvětlivky!B105:E105" display="více zde" xr:uid="{182F0B3A-F9C4-4000-A83B-7254CFE1D800}"/>
    <hyperlink ref="G144" location="Vysvětlivky!B119:E119" display="více zde" xr:uid="{260BB1D5-B99F-4E9B-95EB-C9F5E830EFB1}"/>
    <hyperlink ref="G148" location="Vysvětlivky!B122:E122" display="více zde" xr:uid="{8CEA1646-3424-4988-A6CA-D87ACC149C79}"/>
    <hyperlink ref="G151" location="Vysvětlivky!B124:E124" display="více zde" xr:uid="{5FF25F30-EA8B-41DD-B08E-0A2EBC606D26}"/>
    <hyperlink ref="G173" location="Vysvětlivky!B137:E137" display="více zde" xr:uid="{7BE6C702-6AE4-4F67-8406-9E14E4F04EAE}"/>
  </hyperlink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48137-7BC4-4649-8978-5883FF168F6F}">
  <dimension ref="A1:K200"/>
  <sheetViews>
    <sheetView workbookViewId="0">
      <selection activeCell="A16" sqref="A1:XFD16"/>
    </sheetView>
  </sheetViews>
  <sheetFormatPr defaultColWidth="0" defaultRowHeight="0" zeroHeight="1" x14ac:dyDescent="0.3"/>
  <cols>
    <col min="1" max="1" width="5.7109375" style="5" customWidth="1"/>
    <col min="2" max="2" width="6.42578125" style="243" customWidth="1"/>
    <col min="3" max="3" width="52.7109375" style="5" customWidth="1"/>
    <col min="4" max="4" width="15.7109375" style="5" customWidth="1"/>
    <col min="5" max="6" width="16.7109375" style="5" customWidth="1"/>
    <col min="7" max="7" width="10.7109375" style="246" customWidth="1"/>
    <col min="8" max="8" width="5.7109375" style="6" customWidth="1"/>
    <col min="9" max="16384" width="0" style="5" hidden="1"/>
  </cols>
  <sheetData>
    <row r="1" spans="1:7" ht="17.25" thickBot="1" x14ac:dyDescent="0.35">
      <c r="A1" s="1"/>
      <c r="B1" s="23"/>
      <c r="C1" s="1"/>
      <c r="D1" s="21"/>
      <c r="E1" s="1"/>
      <c r="F1" s="22" t="s">
        <v>12</v>
      </c>
      <c r="G1" s="3"/>
    </row>
    <row r="2" spans="1:7" ht="57" customHeight="1" thickBot="1" x14ac:dyDescent="0.35">
      <c r="A2" s="1"/>
      <c r="B2" s="326" t="s">
        <v>13</v>
      </c>
      <c r="C2" s="327"/>
      <c r="D2" s="327"/>
      <c r="E2" s="327"/>
      <c r="F2" s="328"/>
      <c r="G2" s="3"/>
    </row>
    <row r="3" spans="1:7" ht="16.350000000000001" customHeight="1" thickBot="1" x14ac:dyDescent="0.35">
      <c r="A3" s="1"/>
      <c r="B3" s="24"/>
      <c r="C3" s="25" t="s">
        <v>14</v>
      </c>
      <c r="D3" s="329" t="s">
        <v>281</v>
      </c>
      <c r="E3" s="330"/>
      <c r="F3" s="26"/>
      <c r="G3" s="10"/>
    </row>
    <row r="4" spans="1:7" ht="8.25" customHeight="1" thickBot="1" x14ac:dyDescent="0.35">
      <c r="A4" s="1"/>
      <c r="B4" s="27"/>
      <c r="C4" s="28"/>
      <c r="D4" s="29"/>
      <c r="E4" s="30"/>
      <c r="F4" s="31"/>
      <c r="G4" s="3"/>
    </row>
    <row r="5" spans="1:7" ht="16.5" x14ac:dyDescent="0.3">
      <c r="A5" s="1"/>
      <c r="B5" s="32"/>
      <c r="C5" s="32"/>
      <c r="D5" s="32"/>
      <c r="E5" s="32"/>
      <c r="F5" s="32"/>
      <c r="G5" s="3"/>
    </row>
    <row r="6" spans="1:7" ht="17.25" thickBot="1" x14ac:dyDescent="0.35">
      <c r="A6" s="1"/>
      <c r="B6" s="33" t="s">
        <v>16</v>
      </c>
      <c r="C6" s="1"/>
      <c r="D6" s="1"/>
      <c r="E6" s="1"/>
      <c r="F6" s="1"/>
      <c r="G6" s="3"/>
    </row>
    <row r="7" spans="1:7" ht="18" customHeight="1" x14ac:dyDescent="0.3">
      <c r="A7" s="1"/>
      <c r="B7" s="313" t="s">
        <v>17</v>
      </c>
      <c r="C7" s="35" t="s">
        <v>18</v>
      </c>
      <c r="D7" s="331" t="str">
        <f>+IF(AND(ISBLANK([5]Identifikace!D25),ISBLANK([5]Identifikace!N25)),"Vyplňte, prosím, údaje v listu Identifikace.",IF([5]Identifikace!D25=[5]Identifikace!N25,[5]Identifikace!D25,IF(AND(ISBLANK([5]Identifikace!D25),[5]Identifikace!N25&lt;&gt;0),[5]Identifikace!N25,IF(AND([5]Identifikace!D25&lt;&gt;0,[5]Identifikace!N25&lt;&gt;0),"viz list Identifikace",[5]Identifikace!D25))))</f>
        <v>V.H.P. Ivanovice na Hané, s.r.o.</v>
      </c>
      <c r="E7" s="332"/>
      <c r="F7" s="333"/>
      <c r="G7" s="36" t="s">
        <v>19</v>
      </c>
    </row>
    <row r="8" spans="1:7" ht="18" customHeight="1" x14ac:dyDescent="0.3">
      <c r="A8" s="1"/>
      <c r="B8" s="313"/>
      <c r="C8" s="35" t="s">
        <v>20</v>
      </c>
      <c r="D8" s="314">
        <f>+IF(AND(ISBLANK([5]Identifikace!F25),ISBLANK([5]Identifikace!P25)),"Vyplňte, prosím, údaje v listu Identifikace.",IF([5]Identifikace!F25=[5]Identifikace!P25,[5]Identifikace!F25,IF(AND(ISBLANK([5]Identifikace!F25),[5]Identifikace!P25&lt;&gt;0),[5]Identifikace!P25,IF(AND([5]Identifikace!F25&lt;&gt;0,[5]Identifikace!P25&lt;&gt;0),"viz list Identifikace",[5]Identifikace!F25))))</f>
        <v>25595652</v>
      </c>
      <c r="E8" s="315"/>
      <c r="F8" s="316"/>
      <c r="G8" s="36" t="s">
        <v>19</v>
      </c>
    </row>
    <row r="9" spans="1:7" ht="18" customHeight="1" x14ac:dyDescent="0.3">
      <c r="A9" s="1"/>
      <c r="B9" s="313" t="s">
        <v>21</v>
      </c>
      <c r="C9" s="35" t="s">
        <v>22</v>
      </c>
      <c r="D9" s="314" t="str">
        <f>+IF(AND(ISBLANK([5]Identifikace!D28),ISBLANK([5]Identifikace!N28)),"Vyplňte, prosím, údaje v listu Identifikace.",IF([5]Identifikace!D28=[5]Identifikace!N28,[5]Identifikace!D28,IF(AND(ISBLANK([5]Identifikace!D28),[5]Identifikace!N28&lt;&gt;0),[5]Identifikace!N28,IF(AND([5]Identifikace!D28&lt;&gt;0,[5]Identifikace!N28&lt;&gt;0),"viz list Identifikace",[5]Identifikace!D28))))</f>
        <v>V.H.P. Ivanovice na Hané, s.r.o.</v>
      </c>
      <c r="E9" s="315"/>
      <c r="F9" s="316"/>
      <c r="G9" s="36" t="s">
        <v>19</v>
      </c>
    </row>
    <row r="10" spans="1:7" ht="18" customHeight="1" x14ac:dyDescent="0.3">
      <c r="A10" s="1"/>
      <c r="B10" s="313"/>
      <c r="C10" s="35" t="s">
        <v>23</v>
      </c>
      <c r="D10" s="314" t="str">
        <f>+IF(AND(ISBLANK([5]Identifikace!F28),ISBLANK([5]Identifikace!P28)),"Vyplňte, prosím, údaje v listu Identifikace.",IF([5]Identifikace!F28=[5]Identifikace!P28,[5]Identifikace!F28,IF(AND(ISBLANK([5]Identifikace!F28),[5]Identifikace!P28&lt;&gt;0),[5]Identifikace!P28,IF(AND([5]Identifikace!F28&lt;&gt;0,[5]Identifikace!P28&lt;&gt;0),"viz list Identifikace",[5]Identifikace!F28))))</f>
        <v>Vyplňte, prosím, údaje v listu Identifikace.</v>
      </c>
      <c r="E10" s="315"/>
      <c r="F10" s="316"/>
      <c r="G10" s="36" t="s">
        <v>19</v>
      </c>
    </row>
    <row r="11" spans="1:7" ht="18" customHeight="1" x14ac:dyDescent="0.3">
      <c r="A11" s="1"/>
      <c r="B11" s="313" t="s">
        <v>24</v>
      </c>
      <c r="C11" s="35" t="s">
        <v>25</v>
      </c>
      <c r="D11" s="343" t="s">
        <v>283</v>
      </c>
      <c r="E11" s="344"/>
      <c r="F11" s="345"/>
      <c r="G11" s="36" t="s">
        <v>19</v>
      </c>
    </row>
    <row r="12" spans="1:7" ht="18" customHeight="1" x14ac:dyDescent="0.3">
      <c r="A12" s="1"/>
      <c r="B12" s="313"/>
      <c r="C12" s="35" t="s">
        <v>26</v>
      </c>
      <c r="D12" s="317"/>
      <c r="E12" s="318"/>
      <c r="F12" s="319"/>
      <c r="G12" s="36" t="s">
        <v>19</v>
      </c>
    </row>
    <row r="13" spans="1:7" ht="18" customHeight="1" x14ac:dyDescent="0.3">
      <c r="A13" s="1"/>
      <c r="B13" s="40" t="s">
        <v>27</v>
      </c>
      <c r="C13" s="35" t="s">
        <v>28</v>
      </c>
      <c r="D13" s="305" t="s">
        <v>282</v>
      </c>
      <c r="E13" s="306"/>
      <c r="F13" s="307"/>
      <c r="G13" s="36" t="s">
        <v>19</v>
      </c>
    </row>
    <row r="14" spans="1:7" ht="18" customHeight="1" thickBot="1" x14ac:dyDescent="0.35">
      <c r="A14" s="1"/>
      <c r="B14" s="40" t="s">
        <v>30</v>
      </c>
      <c r="C14" s="35" t="s">
        <v>31</v>
      </c>
      <c r="D14" s="308"/>
      <c r="E14" s="309"/>
      <c r="F14" s="310"/>
      <c r="G14" s="36" t="s">
        <v>19</v>
      </c>
    </row>
    <row r="15" spans="1:7" ht="9" customHeight="1" thickBot="1" x14ac:dyDescent="0.35">
      <c r="A15" s="1"/>
      <c r="B15" s="1"/>
      <c r="C15" s="1"/>
      <c r="D15" s="1"/>
      <c r="E15" s="1"/>
      <c r="F15" s="1"/>
      <c r="G15" s="3"/>
    </row>
    <row r="16" spans="1:7" ht="16.5" x14ac:dyDescent="0.3">
      <c r="A16" s="1"/>
      <c r="B16" s="40"/>
      <c r="C16" s="41"/>
      <c r="D16" s="42"/>
      <c r="E16" s="43" t="s">
        <v>32</v>
      </c>
      <c r="F16" s="44" t="s">
        <v>33</v>
      </c>
      <c r="G16" s="3"/>
    </row>
    <row r="17" spans="1:8" ht="24" customHeight="1" x14ac:dyDescent="0.3">
      <c r="A17" s="1"/>
      <c r="B17" s="40" t="s">
        <v>34</v>
      </c>
      <c r="C17" s="35" t="s">
        <v>35</v>
      </c>
      <c r="D17" s="42"/>
      <c r="E17" s="45" t="str">
        <f>+IF(ISBLANK([5]Identifikace!I31),"Vyplňte, prosím, v listu Identifikace","viz list Identifikace")</f>
        <v>viz list Identifikace</v>
      </c>
      <c r="F17" s="46" t="str">
        <f>+IF(ISBLANK([5]Identifikace!S31),"Vyplňte, prosím, v listu Identifikace","viz list Identifikace")</f>
        <v>Vyplňte, prosím, v listu Identifikace</v>
      </c>
      <c r="G17" s="36" t="s">
        <v>19</v>
      </c>
    </row>
    <row r="18" spans="1:8" ht="24" customHeight="1" x14ac:dyDescent="0.3">
      <c r="A18" s="1"/>
      <c r="B18" s="40" t="s">
        <v>36</v>
      </c>
      <c r="C18" s="311" t="s">
        <v>37</v>
      </c>
      <c r="D18" s="311"/>
      <c r="E18" s="47">
        <v>0.15</v>
      </c>
      <c r="F18" s="48"/>
      <c r="G18" s="36" t="s">
        <v>19</v>
      </c>
    </row>
    <row r="19" spans="1:8" ht="24" customHeight="1" x14ac:dyDescent="0.3">
      <c r="A19" s="1"/>
      <c r="B19" s="40" t="s">
        <v>38</v>
      </c>
      <c r="C19" s="311" t="s">
        <v>39</v>
      </c>
      <c r="D19" s="311"/>
      <c r="E19" s="49">
        <v>0.15</v>
      </c>
      <c r="F19" s="50"/>
      <c r="G19" s="36" t="s">
        <v>19</v>
      </c>
    </row>
    <row r="20" spans="1:8" ht="24" customHeight="1" thickBot="1" x14ac:dyDescent="0.35">
      <c r="A20" s="1"/>
      <c r="B20" s="40" t="s">
        <v>40</v>
      </c>
      <c r="C20" s="311" t="s">
        <v>41</v>
      </c>
      <c r="D20" s="311"/>
      <c r="E20" s="51">
        <v>17.827999999999999</v>
      </c>
      <c r="F20" s="52"/>
      <c r="G20" s="36" t="s">
        <v>19</v>
      </c>
    </row>
    <row r="21" spans="1:8" ht="17.25" x14ac:dyDescent="0.3">
      <c r="A21" s="1"/>
      <c r="B21" s="53"/>
      <c r="C21" s="1"/>
      <c r="D21" s="1"/>
      <c r="E21" s="1"/>
      <c r="F21" s="1"/>
      <c r="G21" s="3"/>
    </row>
    <row r="22" spans="1:8" ht="39.75" customHeight="1" thickBot="1" x14ac:dyDescent="0.35">
      <c r="A22" s="1"/>
      <c r="B22" s="312" t="s">
        <v>42</v>
      </c>
      <c r="C22" s="312"/>
      <c r="D22" s="312"/>
      <c r="E22" s="312"/>
      <c r="F22" s="312"/>
      <c r="G22" s="3"/>
    </row>
    <row r="23" spans="1:8" ht="26.25" customHeight="1" x14ac:dyDescent="0.3">
      <c r="A23" s="1"/>
      <c r="B23" s="300" t="s">
        <v>43</v>
      </c>
      <c r="C23" s="302" t="s">
        <v>44</v>
      </c>
      <c r="D23" s="281" t="s">
        <v>45</v>
      </c>
      <c r="E23" s="54" t="s">
        <v>32</v>
      </c>
      <c r="F23" s="55" t="s">
        <v>33</v>
      </c>
      <c r="G23" s="3"/>
    </row>
    <row r="24" spans="1:8" ht="16.5" x14ac:dyDescent="0.3">
      <c r="A24" s="1"/>
      <c r="B24" s="301"/>
      <c r="C24" s="287"/>
      <c r="D24" s="282"/>
      <c r="E24" s="57">
        <v>2026</v>
      </c>
      <c r="F24" s="58">
        <v>2026</v>
      </c>
      <c r="G24" s="3"/>
    </row>
    <row r="25" spans="1:8" ht="16.5" x14ac:dyDescent="0.3">
      <c r="A25" s="1"/>
      <c r="B25" s="301"/>
      <c r="C25" s="287"/>
      <c r="D25" s="282"/>
      <c r="E25" s="56" t="s">
        <v>46</v>
      </c>
      <c r="F25" s="59" t="s">
        <v>46</v>
      </c>
      <c r="G25" s="3"/>
    </row>
    <row r="26" spans="1:8" s="64" customFormat="1" ht="15" thickBot="1" x14ac:dyDescent="0.3">
      <c r="A26" s="60"/>
      <c r="B26" s="61">
        <v>1</v>
      </c>
      <c r="C26" s="62">
        <v>2</v>
      </c>
      <c r="D26" s="62" t="s">
        <v>47</v>
      </c>
      <c r="E26" s="62">
        <v>3</v>
      </c>
      <c r="F26" s="63">
        <v>4</v>
      </c>
      <c r="G26" s="3"/>
      <c r="H26" s="6"/>
    </row>
    <row r="27" spans="1:8" ht="16.5" x14ac:dyDescent="0.3">
      <c r="A27" s="1"/>
      <c r="B27" s="65" t="s">
        <v>48</v>
      </c>
      <c r="C27" s="66" t="s">
        <v>49</v>
      </c>
      <c r="D27" s="67" t="s">
        <v>50</v>
      </c>
      <c r="E27" s="68">
        <f>+E28+E29+E30+E31</f>
        <v>7.2499999999999995E-2</v>
      </c>
      <c r="F27" s="69">
        <f>+F28+F29+F30+F31</f>
        <v>0</v>
      </c>
      <c r="G27" s="36" t="s">
        <v>19</v>
      </c>
    </row>
    <row r="28" spans="1:8" ht="17.100000000000001" customHeight="1" x14ac:dyDescent="0.3">
      <c r="A28" s="1"/>
      <c r="B28" s="70" t="s">
        <v>51</v>
      </c>
      <c r="C28" s="71" t="s">
        <v>52</v>
      </c>
      <c r="D28" s="72" t="s">
        <v>50</v>
      </c>
      <c r="E28" s="73">
        <v>4.5999999999999999E-2</v>
      </c>
      <c r="F28" s="74"/>
      <c r="G28" s="36" t="s">
        <v>19</v>
      </c>
    </row>
    <row r="29" spans="1:8" ht="17.100000000000001" customHeight="1" x14ac:dyDescent="0.3">
      <c r="A29" s="1"/>
      <c r="B29" s="70" t="s">
        <v>53</v>
      </c>
      <c r="C29" s="71" t="s">
        <v>54</v>
      </c>
      <c r="D29" s="72" t="s">
        <v>50</v>
      </c>
      <c r="E29" s="73"/>
      <c r="F29" s="74"/>
      <c r="G29" s="36" t="s">
        <v>19</v>
      </c>
    </row>
    <row r="30" spans="1:8" ht="17.100000000000001" customHeight="1" x14ac:dyDescent="0.3">
      <c r="A30" s="1"/>
      <c r="B30" s="70" t="s">
        <v>55</v>
      </c>
      <c r="C30" s="71" t="s">
        <v>56</v>
      </c>
      <c r="D30" s="72" t="s">
        <v>50</v>
      </c>
      <c r="E30" s="73">
        <v>4.4999999999999997E-3</v>
      </c>
      <c r="F30" s="74"/>
      <c r="G30" s="36" t="s">
        <v>19</v>
      </c>
    </row>
    <row r="31" spans="1:8" ht="17.100000000000001" customHeight="1" thickBot="1" x14ac:dyDescent="0.35">
      <c r="A31" s="1"/>
      <c r="B31" s="75" t="s">
        <v>57</v>
      </c>
      <c r="C31" s="76" t="s">
        <v>58</v>
      </c>
      <c r="D31" s="77" t="s">
        <v>50</v>
      </c>
      <c r="E31" s="78">
        <v>2.1999999999999999E-2</v>
      </c>
      <c r="F31" s="79"/>
      <c r="G31" s="36" t="s">
        <v>19</v>
      </c>
    </row>
    <row r="32" spans="1:8" ht="17.100000000000001" customHeight="1" x14ac:dyDescent="0.3">
      <c r="A32" s="1"/>
      <c r="B32" s="65" t="s">
        <v>59</v>
      </c>
      <c r="C32" s="66" t="s">
        <v>60</v>
      </c>
      <c r="D32" s="67" t="s">
        <v>50</v>
      </c>
      <c r="E32" s="68">
        <f>+E33+E34</f>
        <v>0.23</v>
      </c>
      <c r="F32" s="69">
        <f>+F33+F34</f>
        <v>0</v>
      </c>
      <c r="G32" s="36" t="s">
        <v>19</v>
      </c>
    </row>
    <row r="33" spans="1:8" ht="17.100000000000001" customHeight="1" x14ac:dyDescent="0.3">
      <c r="A33" s="1"/>
      <c r="B33" s="70" t="s">
        <v>61</v>
      </c>
      <c r="C33" s="71" t="s">
        <v>62</v>
      </c>
      <c r="D33" s="72" t="s">
        <v>50</v>
      </c>
      <c r="E33" s="73">
        <v>0.23</v>
      </c>
      <c r="F33" s="74"/>
      <c r="G33" s="36" t="s">
        <v>19</v>
      </c>
    </row>
    <row r="34" spans="1:8" ht="17.100000000000001" customHeight="1" thickBot="1" x14ac:dyDescent="0.35">
      <c r="A34" s="1"/>
      <c r="B34" s="75" t="s">
        <v>63</v>
      </c>
      <c r="C34" s="76" t="s">
        <v>64</v>
      </c>
      <c r="D34" s="77" t="s">
        <v>50</v>
      </c>
      <c r="E34" s="78"/>
      <c r="F34" s="79"/>
      <c r="G34" s="36" t="s">
        <v>19</v>
      </c>
    </row>
    <row r="35" spans="1:8" ht="17.100000000000001" customHeight="1" x14ac:dyDescent="0.3">
      <c r="A35" s="1"/>
      <c r="B35" s="65" t="s">
        <v>65</v>
      </c>
      <c r="C35" s="66" t="s">
        <v>66</v>
      </c>
      <c r="D35" s="67" t="s">
        <v>50</v>
      </c>
      <c r="E35" s="68">
        <f>+E36+E37</f>
        <v>7.2786000000000003E-2</v>
      </c>
      <c r="F35" s="69">
        <f>+F36+F37</f>
        <v>0</v>
      </c>
      <c r="G35" s="36" t="s">
        <v>19</v>
      </c>
    </row>
    <row r="36" spans="1:8" ht="17.100000000000001" customHeight="1" x14ac:dyDescent="0.3">
      <c r="A36" s="1"/>
      <c r="B36" s="70" t="s">
        <v>67</v>
      </c>
      <c r="C36" s="71" t="s">
        <v>68</v>
      </c>
      <c r="D36" s="72" t="s">
        <v>50</v>
      </c>
      <c r="E36" s="73">
        <v>5.2128000000000001E-2</v>
      </c>
      <c r="F36" s="74"/>
      <c r="G36" s="36" t="s">
        <v>19</v>
      </c>
    </row>
    <row r="37" spans="1:8" ht="17.100000000000001" customHeight="1" thickBot="1" x14ac:dyDescent="0.35">
      <c r="A37" s="1"/>
      <c r="B37" s="75" t="s">
        <v>69</v>
      </c>
      <c r="C37" s="76" t="s">
        <v>70</v>
      </c>
      <c r="D37" s="77" t="s">
        <v>50</v>
      </c>
      <c r="E37" s="78">
        <v>2.0657999999999999E-2</v>
      </c>
      <c r="F37" s="79"/>
      <c r="G37" s="36" t="s">
        <v>19</v>
      </c>
    </row>
    <row r="38" spans="1:8" ht="17.100000000000001" customHeight="1" x14ac:dyDescent="0.3">
      <c r="A38" s="1"/>
      <c r="B38" s="65" t="s">
        <v>71</v>
      </c>
      <c r="C38" s="66" t="s">
        <v>72</v>
      </c>
      <c r="D38" s="67" t="s">
        <v>50</v>
      </c>
      <c r="E38" s="80">
        <f>+E39+E40+E41+SUMIF(E42,"&gt;=0",E42)</f>
        <v>0.16999999999999998</v>
      </c>
      <c r="F38" s="81">
        <f>+F39+F40+F41+SUMIF(F42,"&gt;=0",F42)</f>
        <v>0</v>
      </c>
      <c r="G38" s="36" t="s">
        <v>19</v>
      </c>
    </row>
    <row r="39" spans="1:8" ht="17.100000000000001" customHeight="1" x14ac:dyDescent="0.3">
      <c r="A39" s="1"/>
      <c r="B39" s="70" t="s">
        <v>73</v>
      </c>
      <c r="C39" s="82" t="s">
        <v>74</v>
      </c>
      <c r="D39" s="72" t="s">
        <v>50</v>
      </c>
      <c r="E39" s="73"/>
      <c r="F39" s="74"/>
      <c r="G39" s="36" t="s">
        <v>19</v>
      </c>
    </row>
    <row r="40" spans="1:8" ht="17.100000000000001" customHeight="1" x14ac:dyDescent="0.3">
      <c r="A40" s="1"/>
      <c r="B40" s="70" t="s">
        <v>75</v>
      </c>
      <c r="C40" s="82" t="s">
        <v>76</v>
      </c>
      <c r="D40" s="72" t="s">
        <v>50</v>
      </c>
      <c r="E40" s="73"/>
      <c r="F40" s="74"/>
      <c r="G40" s="36" t="s">
        <v>19</v>
      </c>
    </row>
    <row r="41" spans="1:8" ht="17.100000000000001" customHeight="1" x14ac:dyDescent="0.3">
      <c r="A41" s="1"/>
      <c r="B41" s="70" t="s">
        <v>77</v>
      </c>
      <c r="C41" s="71" t="s">
        <v>78</v>
      </c>
      <c r="D41" s="72" t="s">
        <v>50</v>
      </c>
      <c r="E41" s="73">
        <v>0.02</v>
      </c>
      <c r="F41" s="74"/>
      <c r="G41" s="36" t="s">
        <v>19</v>
      </c>
    </row>
    <row r="42" spans="1:8" ht="17.100000000000001" customHeight="1" thickBot="1" x14ac:dyDescent="0.35">
      <c r="A42" s="1"/>
      <c r="B42" s="75" t="s">
        <v>79</v>
      </c>
      <c r="C42" s="83" t="s">
        <v>80</v>
      </c>
      <c r="D42" s="77" t="s">
        <v>50</v>
      </c>
      <c r="E42" s="84">
        <f>+E97</f>
        <v>0.15</v>
      </c>
      <c r="F42" s="85">
        <f>+F97</f>
        <v>0</v>
      </c>
      <c r="G42" s="36" t="s">
        <v>19</v>
      </c>
      <c r="H42" s="86"/>
    </row>
    <row r="43" spans="1:8" ht="17.100000000000001" customHeight="1" x14ac:dyDescent="0.3">
      <c r="A43" s="1"/>
      <c r="B43" s="65" t="s">
        <v>81</v>
      </c>
      <c r="C43" s="66" t="s">
        <v>82</v>
      </c>
      <c r="D43" s="67" t="s">
        <v>50</v>
      </c>
      <c r="E43" s="68">
        <f>+E44+E45+E46</f>
        <v>5.8000000000000003E-2</v>
      </c>
      <c r="F43" s="69">
        <f>+F44+F45+F46</f>
        <v>0</v>
      </c>
      <c r="G43" s="36" t="s">
        <v>19</v>
      </c>
    </row>
    <row r="44" spans="1:8" ht="17.100000000000001" customHeight="1" x14ac:dyDescent="0.3">
      <c r="A44" s="1"/>
      <c r="B44" s="70" t="s">
        <v>83</v>
      </c>
      <c r="C44" s="71" t="s">
        <v>84</v>
      </c>
      <c r="D44" s="72" t="s">
        <v>50</v>
      </c>
      <c r="E44" s="73"/>
      <c r="F44" s="74"/>
      <c r="G44" s="36" t="s">
        <v>19</v>
      </c>
    </row>
    <row r="45" spans="1:8" ht="17.100000000000001" customHeight="1" x14ac:dyDescent="0.3">
      <c r="A45" s="1"/>
      <c r="B45" s="70" t="s">
        <v>85</v>
      </c>
      <c r="C45" s="71" t="s">
        <v>86</v>
      </c>
      <c r="D45" s="72" t="s">
        <v>50</v>
      </c>
      <c r="E45" s="73">
        <v>5.8000000000000003E-2</v>
      </c>
      <c r="F45" s="74"/>
      <c r="G45" s="36" t="s">
        <v>19</v>
      </c>
    </row>
    <row r="46" spans="1:8" ht="17.100000000000001" customHeight="1" thickBot="1" x14ac:dyDescent="0.35">
      <c r="A46" s="1"/>
      <c r="B46" s="75" t="s">
        <v>87</v>
      </c>
      <c r="C46" s="76" t="s">
        <v>88</v>
      </c>
      <c r="D46" s="77" t="s">
        <v>50</v>
      </c>
      <c r="E46" s="78"/>
      <c r="F46" s="79"/>
      <c r="G46" s="36" t="s">
        <v>19</v>
      </c>
    </row>
    <row r="47" spans="1:8" ht="17.100000000000001" customHeight="1" x14ac:dyDescent="0.3">
      <c r="A47" s="1"/>
      <c r="B47" s="87" t="s">
        <v>89</v>
      </c>
      <c r="C47" s="35" t="s">
        <v>90</v>
      </c>
      <c r="D47" s="88" t="s">
        <v>50</v>
      </c>
      <c r="E47" s="89"/>
      <c r="F47" s="90"/>
      <c r="G47" s="36" t="s">
        <v>19</v>
      </c>
    </row>
    <row r="48" spans="1:8" ht="17.100000000000001" customHeight="1" x14ac:dyDescent="0.3">
      <c r="A48" s="1"/>
      <c r="B48" s="87" t="s">
        <v>91</v>
      </c>
      <c r="C48" s="35" t="s">
        <v>92</v>
      </c>
      <c r="D48" s="88" t="s">
        <v>50</v>
      </c>
      <c r="E48" s="91"/>
      <c r="F48" s="92"/>
      <c r="G48" s="36" t="s">
        <v>19</v>
      </c>
      <c r="H48" s="4"/>
    </row>
    <row r="49" spans="1:8" ht="17.100000000000001" customHeight="1" thickBot="1" x14ac:dyDescent="0.35">
      <c r="A49" s="1"/>
      <c r="B49" s="93" t="s">
        <v>93</v>
      </c>
      <c r="C49" s="94" t="s">
        <v>94</v>
      </c>
      <c r="D49" s="95" t="s">
        <v>50</v>
      </c>
      <c r="E49" s="96">
        <v>1.1269E-2</v>
      </c>
      <c r="F49" s="97"/>
      <c r="G49" s="36" t="s">
        <v>19</v>
      </c>
    </row>
    <row r="50" spans="1:8" ht="17.100000000000001" customHeight="1" x14ac:dyDescent="0.3">
      <c r="A50" s="1"/>
      <c r="B50" s="87" t="s">
        <v>95</v>
      </c>
      <c r="C50" s="98" t="s">
        <v>96</v>
      </c>
      <c r="D50" s="99" t="s">
        <v>50</v>
      </c>
      <c r="E50" s="89">
        <v>5.9258999999999999E-2</v>
      </c>
      <c r="F50" s="90"/>
      <c r="G50" s="36" t="s">
        <v>19</v>
      </c>
    </row>
    <row r="51" spans="1:8" ht="17.100000000000001" customHeight="1" thickBot="1" x14ac:dyDescent="0.35">
      <c r="A51" s="1"/>
      <c r="B51" s="75" t="s">
        <v>97</v>
      </c>
      <c r="C51" s="76" t="s">
        <v>98</v>
      </c>
      <c r="D51" s="77" t="s">
        <v>50</v>
      </c>
      <c r="E51" s="78"/>
      <c r="F51" s="79"/>
      <c r="G51" s="36" t="s">
        <v>19</v>
      </c>
    </row>
    <row r="52" spans="1:8" ht="17.100000000000001" customHeight="1" thickBot="1" x14ac:dyDescent="0.35">
      <c r="A52" s="1"/>
      <c r="B52" s="100" t="s">
        <v>99</v>
      </c>
      <c r="C52" s="101" t="s">
        <v>100</v>
      </c>
      <c r="D52" s="102" t="s">
        <v>50</v>
      </c>
      <c r="E52" s="103">
        <f>+E27+E32+E35+E38+E47+E48+E49+E50+E43</f>
        <v>0.67381399999999991</v>
      </c>
      <c r="F52" s="104">
        <f>+F27+F32+F35+F38+F47+F48+F49+F50+F43</f>
        <v>0</v>
      </c>
      <c r="G52" s="36" t="s">
        <v>19</v>
      </c>
    </row>
    <row r="53" spans="1:8" ht="17.25" thickBot="1" x14ac:dyDescent="0.35">
      <c r="A53" s="1"/>
      <c r="B53" s="105"/>
      <c r="C53" s="106"/>
      <c r="D53" s="107"/>
      <c r="E53" s="106"/>
      <c r="F53" s="106"/>
      <c r="G53" s="3"/>
    </row>
    <row r="54" spans="1:8" ht="16.5" x14ac:dyDescent="0.3">
      <c r="A54" s="1"/>
      <c r="B54" s="108" t="s">
        <v>101</v>
      </c>
      <c r="C54" s="109" t="s">
        <v>102</v>
      </c>
      <c r="D54" s="110" t="s">
        <v>103</v>
      </c>
      <c r="E54" s="111">
        <v>0.13</v>
      </c>
      <c r="F54" s="112"/>
      <c r="G54" s="36" t="s">
        <v>19</v>
      </c>
    </row>
    <row r="55" spans="1:8" ht="16.5" x14ac:dyDescent="0.3">
      <c r="A55" s="1"/>
      <c r="B55" s="113" t="s">
        <v>104</v>
      </c>
      <c r="C55" s="114" t="s">
        <v>105</v>
      </c>
      <c r="D55" s="115" t="s">
        <v>106</v>
      </c>
      <c r="E55" s="73">
        <v>2.1850000000000001E-2</v>
      </c>
      <c r="F55" s="116" t="s">
        <v>107</v>
      </c>
      <c r="G55" s="36" t="s">
        <v>19</v>
      </c>
      <c r="H55" s="117"/>
    </row>
    <row r="56" spans="1:8" ht="16.5" x14ac:dyDescent="0.3">
      <c r="A56" s="1"/>
      <c r="B56" s="113" t="s">
        <v>108</v>
      </c>
      <c r="C56" s="118" t="s">
        <v>109</v>
      </c>
      <c r="D56" s="115" t="s">
        <v>106</v>
      </c>
      <c r="E56" s="73"/>
      <c r="F56" s="116" t="s">
        <v>107</v>
      </c>
      <c r="G56" s="36" t="s">
        <v>19</v>
      </c>
    </row>
    <row r="57" spans="1:8" ht="16.5" x14ac:dyDescent="0.3">
      <c r="A57" s="1"/>
      <c r="B57" s="113" t="s">
        <v>110</v>
      </c>
      <c r="C57" s="114" t="s">
        <v>111</v>
      </c>
      <c r="D57" s="115" t="s">
        <v>106</v>
      </c>
      <c r="E57" s="119" t="s">
        <v>107</v>
      </c>
      <c r="F57" s="74"/>
      <c r="G57" s="36" t="s">
        <v>19</v>
      </c>
      <c r="H57" s="120"/>
    </row>
    <row r="58" spans="1:8" ht="16.5" x14ac:dyDescent="0.3">
      <c r="A58" s="1"/>
      <c r="B58" s="113" t="s">
        <v>112</v>
      </c>
      <c r="C58" s="118" t="s">
        <v>113</v>
      </c>
      <c r="D58" s="115" t="s">
        <v>106</v>
      </c>
      <c r="E58" s="119" t="s">
        <v>107</v>
      </c>
      <c r="F58" s="74"/>
      <c r="G58" s="36" t="s">
        <v>19</v>
      </c>
    </row>
    <row r="59" spans="1:8" ht="16.5" x14ac:dyDescent="0.3">
      <c r="A59" s="1"/>
      <c r="B59" s="113" t="s">
        <v>114</v>
      </c>
      <c r="C59" s="114" t="s">
        <v>115</v>
      </c>
      <c r="D59" s="115" t="s">
        <v>106</v>
      </c>
      <c r="E59" s="119" t="s">
        <v>107</v>
      </c>
      <c r="F59" s="74"/>
      <c r="G59" s="36" t="s">
        <v>19</v>
      </c>
      <c r="H59" s="120"/>
    </row>
    <row r="60" spans="1:8" ht="16.5" x14ac:dyDescent="0.3">
      <c r="A60" s="1"/>
      <c r="B60" s="113" t="s">
        <v>116</v>
      </c>
      <c r="C60" s="114" t="s">
        <v>117</v>
      </c>
      <c r="D60" s="115" t="s">
        <v>106</v>
      </c>
      <c r="E60" s="119" t="s">
        <v>107</v>
      </c>
      <c r="F60" s="74"/>
      <c r="G60" s="36" t="s">
        <v>19</v>
      </c>
    </row>
    <row r="61" spans="1:8" ht="16.5" x14ac:dyDescent="0.3">
      <c r="A61" s="1"/>
      <c r="B61" s="113" t="s">
        <v>118</v>
      </c>
      <c r="C61" s="114" t="s">
        <v>119</v>
      </c>
      <c r="D61" s="115" t="s">
        <v>106</v>
      </c>
      <c r="E61" s="91"/>
      <c r="F61" s="74"/>
      <c r="G61" s="36" t="s">
        <v>19</v>
      </c>
      <c r="H61" s="10"/>
    </row>
    <row r="62" spans="1:8" ht="16.5" x14ac:dyDescent="0.3">
      <c r="A62" s="1"/>
      <c r="B62" s="113" t="s">
        <v>120</v>
      </c>
      <c r="C62" s="114" t="s">
        <v>121</v>
      </c>
      <c r="D62" s="115" t="s">
        <v>106</v>
      </c>
      <c r="E62" s="91"/>
      <c r="F62" s="74"/>
      <c r="G62" s="36" t="s">
        <v>19</v>
      </c>
      <c r="H62" s="10"/>
    </row>
    <row r="63" spans="1:8" ht="17.25" thickBot="1" x14ac:dyDescent="0.35">
      <c r="A63" s="1"/>
      <c r="B63" s="121" t="s">
        <v>122</v>
      </c>
      <c r="C63" s="122" t="s">
        <v>123</v>
      </c>
      <c r="D63" s="123" t="s">
        <v>124</v>
      </c>
      <c r="E63" s="96">
        <v>2.3E-2</v>
      </c>
      <c r="F63" s="97"/>
      <c r="G63" s="36" t="s">
        <v>19</v>
      </c>
      <c r="H63" s="10"/>
    </row>
    <row r="64" spans="1:8" ht="16.5" x14ac:dyDescent="0.3">
      <c r="A64" s="1"/>
      <c r="B64" s="17"/>
      <c r="C64" s="1"/>
      <c r="D64" s="1"/>
      <c r="E64" s="1"/>
      <c r="F64" s="1"/>
      <c r="G64" s="36"/>
    </row>
    <row r="65" spans="1:8" ht="16.5" x14ac:dyDescent="0.3">
      <c r="A65" s="1"/>
      <c r="B65" s="17" t="s">
        <v>125</v>
      </c>
      <c r="C65" s="1"/>
      <c r="D65" s="1"/>
      <c r="E65" s="1"/>
      <c r="F65" s="1"/>
      <c r="G65" s="3"/>
    </row>
    <row r="66" spans="1:8" ht="16.5" x14ac:dyDescent="0.3">
      <c r="A66" s="1"/>
      <c r="B66" s="124" t="s">
        <v>126</v>
      </c>
      <c r="C66" s="125"/>
      <c r="D66" s="1"/>
      <c r="E66" s="1"/>
      <c r="F66" s="1"/>
      <c r="G66" s="3"/>
    </row>
    <row r="67" spans="1:8" ht="16.5" x14ac:dyDescent="0.3">
      <c r="A67" s="1"/>
      <c r="B67" s="124" t="s">
        <v>127</v>
      </c>
      <c r="C67" s="1"/>
      <c r="D67" s="1"/>
      <c r="E67" s="1"/>
      <c r="F67" s="1"/>
      <c r="G67" s="126"/>
    </row>
    <row r="68" spans="1:8" ht="16.5" x14ac:dyDescent="0.3">
      <c r="A68" s="1"/>
      <c r="B68" s="124" t="s">
        <v>128</v>
      </c>
      <c r="C68" s="1"/>
      <c r="D68" s="1"/>
      <c r="E68" s="1"/>
      <c r="F68" s="1"/>
      <c r="G68" s="3"/>
    </row>
    <row r="69" spans="1:8" ht="16.5" x14ac:dyDescent="0.3">
      <c r="A69" s="1"/>
      <c r="B69" s="124" t="s">
        <v>129</v>
      </c>
      <c r="C69" s="1"/>
      <c r="D69" s="1"/>
      <c r="E69" s="1"/>
      <c r="F69" s="1"/>
      <c r="G69" s="3"/>
    </row>
    <row r="70" spans="1:8" ht="16.5" x14ac:dyDescent="0.3">
      <c r="A70" s="1"/>
      <c r="B70" s="124" t="s">
        <v>130</v>
      </c>
      <c r="C70" s="1"/>
      <c r="D70" s="1"/>
      <c r="E70" s="1"/>
      <c r="F70" s="1"/>
      <c r="G70" s="3"/>
    </row>
    <row r="71" spans="1:8" ht="16.5" x14ac:dyDescent="0.3">
      <c r="A71" s="1"/>
      <c r="B71" s="125"/>
      <c r="C71" s="1"/>
      <c r="D71" s="1"/>
      <c r="E71" s="1"/>
      <c r="F71" s="1"/>
      <c r="G71" s="3"/>
    </row>
    <row r="72" spans="1:8" ht="17.25" thickBot="1" x14ac:dyDescent="0.35">
      <c r="A72" s="1"/>
      <c r="B72" s="33" t="s">
        <v>131</v>
      </c>
      <c r="C72" s="1"/>
      <c r="D72" s="1"/>
      <c r="E72" s="1"/>
      <c r="F72" s="1"/>
      <c r="G72" s="3"/>
    </row>
    <row r="73" spans="1:8" ht="21" thickBot="1" x14ac:dyDescent="0.35">
      <c r="A73" s="1"/>
      <c r="B73" s="292" t="s">
        <v>132</v>
      </c>
      <c r="C73" s="284"/>
      <c r="D73" s="284"/>
      <c r="E73" s="284"/>
      <c r="F73" s="285"/>
      <c r="G73" s="127"/>
      <c r="H73" s="120"/>
    </row>
    <row r="74" spans="1:8" ht="16.5" x14ac:dyDescent="0.3">
      <c r="A74" s="1"/>
      <c r="B74" s="303"/>
      <c r="C74" s="302" t="s">
        <v>133</v>
      </c>
      <c r="D74" s="295" t="s">
        <v>134</v>
      </c>
      <c r="E74" s="54" t="s">
        <v>32</v>
      </c>
      <c r="F74" s="55" t="s">
        <v>33</v>
      </c>
      <c r="G74" s="291"/>
    </row>
    <row r="75" spans="1:8" ht="16.5" x14ac:dyDescent="0.3">
      <c r="A75" s="1"/>
      <c r="B75" s="286"/>
      <c r="C75" s="287"/>
      <c r="D75" s="304"/>
      <c r="E75" s="56" t="s">
        <v>46</v>
      </c>
      <c r="F75" s="59" t="s">
        <v>46</v>
      </c>
      <c r="G75" s="291"/>
    </row>
    <row r="76" spans="1:8" ht="17.25" thickBot="1" x14ac:dyDescent="0.35">
      <c r="A76" s="1"/>
      <c r="B76" s="128">
        <v>1</v>
      </c>
      <c r="C76" s="129">
        <v>2</v>
      </c>
      <c r="D76" s="129" t="s">
        <v>47</v>
      </c>
      <c r="E76" s="130" t="s">
        <v>135</v>
      </c>
      <c r="F76" s="131" t="s">
        <v>136</v>
      </c>
      <c r="G76" s="291"/>
    </row>
    <row r="77" spans="1:8" ht="16.5" x14ac:dyDescent="0.3">
      <c r="A77" s="1"/>
      <c r="B77" s="132" t="s">
        <v>137</v>
      </c>
      <c r="C77" s="133" t="s">
        <v>138</v>
      </c>
      <c r="D77" s="134" t="s">
        <v>139</v>
      </c>
      <c r="E77" s="68">
        <f>+IFERROR(+IF(E55&lt;&gt;0,E52/E55,IF(E62&lt;&gt;0,E52/E62,E52/E61))," ")</f>
        <v>30.838169336384432</v>
      </c>
      <c r="F77" s="69" t="str">
        <f>IFERROR(IF((F57+F59)&lt;&gt;0,F52/(F57+F59),IF(F61&lt;&gt;0,F52/F61,F52/F62)),"  ")</f>
        <v xml:space="preserve">  </v>
      </c>
      <c r="G77" s="36" t="s">
        <v>19</v>
      </c>
      <c r="H77" s="4"/>
    </row>
    <row r="78" spans="1:8" ht="16.5" x14ac:dyDescent="0.3">
      <c r="A78" s="1"/>
      <c r="B78" s="113" t="s">
        <v>140</v>
      </c>
      <c r="C78" s="135" t="s">
        <v>141</v>
      </c>
      <c r="D78" s="115" t="s">
        <v>50</v>
      </c>
      <c r="E78" s="136">
        <f>IFERROR(+E79+E80,0)</f>
        <v>0</v>
      </c>
      <c r="F78" s="137">
        <f>IFERROR(+F79+F80,0)</f>
        <v>0</v>
      </c>
      <c r="G78" s="36" t="s">
        <v>19</v>
      </c>
      <c r="H78" s="138"/>
    </row>
    <row r="79" spans="1:8" ht="28.5" x14ac:dyDescent="0.3">
      <c r="A79" s="1"/>
      <c r="B79" s="139" t="s">
        <v>142</v>
      </c>
      <c r="C79" s="114" t="s">
        <v>143</v>
      </c>
      <c r="D79" s="115" t="s">
        <v>50</v>
      </c>
      <c r="E79" s="73"/>
      <c r="F79" s="74"/>
      <c r="G79" s="36" t="s">
        <v>19</v>
      </c>
      <c r="H79" s="4"/>
    </row>
    <row r="80" spans="1:8" ht="28.5" x14ac:dyDescent="0.3">
      <c r="A80" s="1"/>
      <c r="B80" s="139" t="s">
        <v>144</v>
      </c>
      <c r="C80" s="114" t="s">
        <v>145</v>
      </c>
      <c r="D80" s="115" t="s">
        <v>50</v>
      </c>
      <c r="E80" s="73"/>
      <c r="F80" s="74"/>
      <c r="G80" s="36" t="s">
        <v>19</v>
      </c>
    </row>
    <row r="81" spans="1:11" ht="16.5" x14ac:dyDescent="0.3">
      <c r="A81" s="1"/>
      <c r="B81" s="113" t="s">
        <v>146</v>
      </c>
      <c r="C81" s="135" t="s">
        <v>147</v>
      </c>
      <c r="D81" s="115" t="s">
        <v>50</v>
      </c>
      <c r="E81" s="136">
        <f>IFERROR(+E52+E78,0)</f>
        <v>0.67381399999999991</v>
      </c>
      <c r="F81" s="137">
        <f>IFERROR(+F52+F78,0)</f>
        <v>0</v>
      </c>
      <c r="G81" s="36" t="s">
        <v>19</v>
      </c>
      <c r="H81" s="138"/>
    </row>
    <row r="82" spans="1:11" ht="16.5" x14ac:dyDescent="0.3">
      <c r="A82" s="1"/>
      <c r="B82" s="113" t="s">
        <v>148</v>
      </c>
      <c r="C82" s="114" t="s">
        <v>149</v>
      </c>
      <c r="D82" s="115" t="s">
        <v>50</v>
      </c>
      <c r="E82" s="73">
        <v>9.0200000000000002E-3</v>
      </c>
      <c r="F82" s="74"/>
      <c r="G82" s="36" t="s">
        <v>19</v>
      </c>
    </row>
    <row r="83" spans="1:11" ht="27" customHeight="1" x14ac:dyDescent="0.3">
      <c r="A83" s="1"/>
      <c r="B83" s="113" t="s">
        <v>150</v>
      </c>
      <c r="C83" s="140" t="s">
        <v>151</v>
      </c>
      <c r="D83" s="115" t="s">
        <v>152</v>
      </c>
      <c r="E83" s="141">
        <f>IFERROR(+(E82/E81)*100," ")</f>
        <v>1.3386483510286225</v>
      </c>
      <c r="F83" s="142" t="str">
        <f>IFERROR(+(F82/F81)*100," ")</f>
        <v xml:space="preserve"> </v>
      </c>
      <c r="G83" s="36" t="s">
        <v>19</v>
      </c>
    </row>
    <row r="84" spans="1:11" ht="16.5" x14ac:dyDescent="0.3">
      <c r="A84" s="1"/>
      <c r="B84" s="113" t="s">
        <v>153</v>
      </c>
      <c r="C84" s="135" t="s">
        <v>154</v>
      </c>
      <c r="D84" s="115" t="s">
        <v>50</v>
      </c>
      <c r="E84" s="143">
        <f>+IF(E19-E39-E40&gt;=0,E19-E39-E40,"0,000000")</f>
        <v>0.15</v>
      </c>
      <c r="F84" s="144">
        <f>+IF(F19-F39-F40&gt;=0,F19-F39-F40,"0,000000")</f>
        <v>0</v>
      </c>
      <c r="G84" s="36" t="s">
        <v>19</v>
      </c>
      <c r="H84" s="4"/>
      <c r="K84" s="145"/>
    </row>
    <row r="85" spans="1:11" ht="16.5" x14ac:dyDescent="0.3">
      <c r="A85" s="1"/>
      <c r="B85" s="113" t="s">
        <v>155</v>
      </c>
      <c r="C85" s="114" t="s">
        <v>156</v>
      </c>
      <c r="D85" s="115" t="s">
        <v>50</v>
      </c>
      <c r="E85" s="146">
        <f>IFERROR(+E82-E84," ")</f>
        <v>-0.14097999999999999</v>
      </c>
      <c r="F85" s="137">
        <f>IFERROR(+F82-F84," ")</f>
        <v>0</v>
      </c>
      <c r="G85" s="36" t="s">
        <v>19</v>
      </c>
    </row>
    <row r="86" spans="1:11" ht="16.5" x14ac:dyDescent="0.3">
      <c r="A86" s="1"/>
      <c r="B86" s="113" t="s">
        <v>157</v>
      </c>
      <c r="C86" s="114" t="s">
        <v>158</v>
      </c>
      <c r="D86" s="115" t="s">
        <v>50</v>
      </c>
      <c r="E86" s="136">
        <f>IFERROR(+E81+E82," ")</f>
        <v>0.68283399999999994</v>
      </c>
      <c r="F86" s="137">
        <f>IFERROR(+F81+F82," ")</f>
        <v>0</v>
      </c>
      <c r="G86" s="36" t="s">
        <v>19</v>
      </c>
    </row>
    <row r="87" spans="1:11" ht="16.5" x14ac:dyDescent="0.3">
      <c r="A87" s="1"/>
      <c r="B87" s="147" t="s">
        <v>159</v>
      </c>
      <c r="C87" s="114" t="s">
        <v>160</v>
      </c>
      <c r="D87" s="115" t="s">
        <v>106</v>
      </c>
      <c r="E87" s="148">
        <f>+IF(E55&lt;&gt;0,E55,IF(E62&lt;&gt;0,E62,E61))</f>
        <v>2.1850000000000001E-2</v>
      </c>
      <c r="F87" s="149">
        <f>+IF((F57+F59)&lt;&gt;0,F57+F59,IF(F61&lt;&gt;0,F61,F62))</f>
        <v>0</v>
      </c>
      <c r="G87" s="36" t="s">
        <v>19</v>
      </c>
      <c r="H87" s="150"/>
    </row>
    <row r="88" spans="1:11" ht="16.5" x14ac:dyDescent="0.3">
      <c r="A88" s="1"/>
      <c r="B88" s="113" t="s">
        <v>161</v>
      </c>
      <c r="C88" s="114" t="s">
        <v>162</v>
      </c>
      <c r="D88" s="115" t="s">
        <v>139</v>
      </c>
      <c r="E88" s="141">
        <f>IFERROR(FLOOR(+E86/E87,0.01)," ")</f>
        <v>31.25</v>
      </c>
      <c r="F88" s="142" t="str">
        <f>IFERROR(FLOOR(+F86/F87,0.01)," ")</f>
        <v xml:space="preserve"> </v>
      </c>
      <c r="G88" s="36" t="s">
        <v>19</v>
      </c>
    </row>
    <row r="89" spans="1:11" ht="16.5" x14ac:dyDescent="0.3">
      <c r="A89" s="1"/>
      <c r="B89" s="113" t="s">
        <v>163</v>
      </c>
      <c r="C89" s="114" t="s">
        <v>164</v>
      </c>
      <c r="D89" s="115" t="s">
        <v>139</v>
      </c>
      <c r="E89" s="151">
        <f>E88*1.12</f>
        <v>35</v>
      </c>
      <c r="F89" s="152"/>
      <c r="G89" s="36" t="s">
        <v>19</v>
      </c>
    </row>
    <row r="90" spans="1:11" ht="17.25" thickBot="1" x14ac:dyDescent="0.35">
      <c r="A90" s="1"/>
      <c r="B90" s="153" t="s">
        <v>165</v>
      </c>
      <c r="C90" s="154" t="s">
        <v>166</v>
      </c>
      <c r="D90" s="155" t="s">
        <v>139</v>
      </c>
      <c r="E90" s="156">
        <f>IFERROR(FLOOR(+IF((E39+E40)&lt;E18,(E52-E39-E40-E42+E18+E104)/E87,(E52-E97+E104)/E87),0.01)," ")</f>
        <v>37.700000000000003</v>
      </c>
      <c r="F90" s="157" t="str">
        <f>IFERROR(FLOOR(+IF((F39+F40)&lt;F18,(F52-F39-F40-F42+F18+F104)/F87,(F52-F97+F104)/F87),0.01)," ")</f>
        <v xml:space="preserve"> </v>
      </c>
      <c r="G90" s="36" t="s">
        <v>19</v>
      </c>
    </row>
    <row r="91" spans="1:11" ht="17.25" customHeight="1" x14ac:dyDescent="0.3">
      <c r="A91" s="1"/>
      <c r="B91" s="105"/>
      <c r="C91" s="106"/>
      <c r="D91" s="107"/>
      <c r="E91" s="106"/>
      <c r="F91" s="106"/>
      <c r="G91" s="158"/>
      <c r="H91" s="35"/>
    </row>
    <row r="92" spans="1:11" ht="17.25" thickBot="1" x14ac:dyDescent="0.35">
      <c r="A92" s="1"/>
      <c r="B92" s="33" t="s">
        <v>167</v>
      </c>
      <c r="C92" s="1"/>
      <c r="D92" s="1"/>
      <c r="E92" s="1"/>
      <c r="F92" s="1"/>
      <c r="G92" s="10" t="s">
        <v>168</v>
      </c>
    </row>
    <row r="93" spans="1:11" ht="21" thickBot="1" x14ac:dyDescent="0.35">
      <c r="A93" s="1"/>
      <c r="B93" s="292" t="s">
        <v>169</v>
      </c>
      <c r="C93" s="284"/>
      <c r="D93" s="284"/>
      <c r="E93" s="284"/>
      <c r="F93" s="285"/>
      <c r="G93" s="3"/>
    </row>
    <row r="94" spans="1:11" ht="25.5" customHeight="1" x14ac:dyDescent="0.3">
      <c r="A94" s="1"/>
      <c r="B94" s="293" t="s">
        <v>43</v>
      </c>
      <c r="C94" s="295" t="s">
        <v>170</v>
      </c>
      <c r="D94" s="295" t="s">
        <v>171</v>
      </c>
      <c r="E94" s="54" t="s">
        <v>32</v>
      </c>
      <c r="F94" s="55" t="s">
        <v>33</v>
      </c>
      <c r="G94" s="3"/>
    </row>
    <row r="95" spans="1:11" ht="29.25" thickBot="1" x14ac:dyDescent="0.35">
      <c r="A95" s="1"/>
      <c r="B95" s="294"/>
      <c r="C95" s="296"/>
      <c r="D95" s="296"/>
      <c r="E95" s="159" t="s">
        <v>172</v>
      </c>
      <c r="F95" s="160" t="s">
        <v>172</v>
      </c>
      <c r="G95" s="10"/>
    </row>
    <row r="96" spans="1:11" ht="17.25" thickBot="1" x14ac:dyDescent="0.35">
      <c r="A96" s="1"/>
      <c r="B96" s="161">
        <v>1</v>
      </c>
      <c r="C96" s="162">
        <v>2</v>
      </c>
      <c r="D96" s="162" t="s">
        <v>47</v>
      </c>
      <c r="E96" s="162">
        <v>3</v>
      </c>
      <c r="F96" s="163">
        <v>4</v>
      </c>
      <c r="G96" s="10"/>
    </row>
    <row r="97" spans="1:8" ht="27.95" customHeight="1" x14ac:dyDescent="0.3">
      <c r="A97" s="1"/>
      <c r="B97" s="164" t="s">
        <v>79</v>
      </c>
      <c r="C97" s="109" t="s">
        <v>173</v>
      </c>
      <c r="D97" s="110" t="s">
        <v>50</v>
      </c>
      <c r="E97" s="165">
        <v>0.15</v>
      </c>
      <c r="F97" s="166"/>
      <c r="G97" s="36" t="s">
        <v>19</v>
      </c>
    </row>
    <row r="98" spans="1:8" ht="28.5" x14ac:dyDescent="0.3">
      <c r="A98" s="1"/>
      <c r="B98" s="167" t="s">
        <v>174</v>
      </c>
      <c r="C98" s="168" t="s">
        <v>175</v>
      </c>
      <c r="D98" s="134" t="s">
        <v>50</v>
      </c>
      <c r="E98" s="73"/>
      <c r="F98" s="74"/>
      <c r="G98" s="36" t="s">
        <v>19</v>
      </c>
    </row>
    <row r="99" spans="1:8" ht="42.75" x14ac:dyDescent="0.3">
      <c r="A99" s="1"/>
      <c r="B99" s="139" t="s">
        <v>176</v>
      </c>
      <c r="C99" s="169" t="s">
        <v>177</v>
      </c>
      <c r="D99" s="115" t="s">
        <v>50</v>
      </c>
      <c r="E99" s="73"/>
      <c r="F99" s="74"/>
      <c r="G99" s="36" t="s">
        <v>19</v>
      </c>
    </row>
    <row r="100" spans="1:8" ht="42.75" x14ac:dyDescent="0.3">
      <c r="A100" s="1"/>
      <c r="B100" s="139" t="s">
        <v>178</v>
      </c>
      <c r="C100" s="169" t="s">
        <v>179</v>
      </c>
      <c r="D100" s="115" t="s">
        <v>50</v>
      </c>
      <c r="E100" s="73"/>
      <c r="F100" s="74"/>
      <c r="G100" s="36" t="s">
        <v>19</v>
      </c>
    </row>
    <row r="101" spans="1:8" ht="28.5" x14ac:dyDescent="0.3">
      <c r="A101" s="1"/>
      <c r="B101" s="139" t="s">
        <v>180</v>
      </c>
      <c r="C101" s="169" t="s">
        <v>181</v>
      </c>
      <c r="D101" s="115" t="s">
        <v>50</v>
      </c>
      <c r="E101" s="73"/>
      <c r="F101" s="74"/>
      <c r="G101" s="36" t="s">
        <v>19</v>
      </c>
    </row>
    <row r="102" spans="1:8" ht="27.95" customHeight="1" x14ac:dyDescent="0.3">
      <c r="A102" s="1"/>
      <c r="B102" s="139" t="s">
        <v>182</v>
      </c>
      <c r="C102" s="169" t="s">
        <v>183</v>
      </c>
      <c r="D102" s="115" t="s">
        <v>50</v>
      </c>
      <c r="E102" s="136">
        <f>+E97-E98-E99-E100-E101</f>
        <v>0.15</v>
      </c>
      <c r="F102" s="137">
        <f>+F97-F98-F99-F100-F101</f>
        <v>0</v>
      </c>
      <c r="G102" s="36" t="s">
        <v>19</v>
      </c>
    </row>
    <row r="103" spans="1:8" ht="28.5" x14ac:dyDescent="0.3">
      <c r="A103" s="1"/>
      <c r="B103" s="139" t="s">
        <v>184</v>
      </c>
      <c r="C103" s="169" t="s">
        <v>185</v>
      </c>
      <c r="D103" s="115" t="s">
        <v>50</v>
      </c>
      <c r="E103" s="73">
        <v>0.15</v>
      </c>
      <c r="F103" s="74"/>
      <c r="G103" s="36" t="s">
        <v>19</v>
      </c>
    </row>
    <row r="104" spans="1:8" ht="42.75" x14ac:dyDescent="0.3">
      <c r="A104" s="1"/>
      <c r="B104" s="139" t="s">
        <v>186</v>
      </c>
      <c r="C104" s="140" t="s">
        <v>187</v>
      </c>
      <c r="D104" s="115" t="s">
        <v>50</v>
      </c>
      <c r="E104" s="136">
        <f>IFERROR(+IF((E98+E99)&lt;(E105),E100+E101+E105,E98+E99+E100+E101),"  ")</f>
        <v>0.15</v>
      </c>
      <c r="F104" s="137">
        <f>IFERROR(+IF((F98+F99)&lt;(F105),F100+F101+F105,F98+F99+F100+F101)," ")</f>
        <v>0</v>
      </c>
      <c r="G104" s="36" t="s">
        <v>19</v>
      </c>
    </row>
    <row r="105" spans="1:8" ht="28.5" x14ac:dyDescent="0.3">
      <c r="A105" s="1"/>
      <c r="B105" s="139" t="s">
        <v>188</v>
      </c>
      <c r="C105" s="140" t="s">
        <v>189</v>
      </c>
      <c r="D105" s="115" t="s">
        <v>50</v>
      </c>
      <c r="E105" s="73">
        <v>0.15</v>
      </c>
      <c r="F105" s="74"/>
      <c r="G105" s="36" t="s">
        <v>19</v>
      </c>
    </row>
    <row r="106" spans="1:8" ht="29.25" thickBot="1" x14ac:dyDescent="0.35">
      <c r="A106" s="1"/>
      <c r="B106" s="170" t="s">
        <v>190</v>
      </c>
      <c r="C106" s="171" t="s">
        <v>191</v>
      </c>
      <c r="D106" s="155" t="s">
        <v>50</v>
      </c>
      <c r="E106" s="78">
        <v>0.15</v>
      </c>
      <c r="F106" s="79"/>
      <c r="G106" s="36" t="s">
        <v>19</v>
      </c>
    </row>
    <row r="107" spans="1:8" ht="17.25" x14ac:dyDescent="0.3">
      <c r="A107" s="1"/>
      <c r="B107" s="53"/>
      <c r="C107" s="1"/>
      <c r="D107" s="1"/>
      <c r="E107" s="1"/>
      <c r="F107" s="1"/>
      <c r="G107" s="3"/>
    </row>
    <row r="108" spans="1:8" ht="16.5" x14ac:dyDescent="0.3">
      <c r="A108" s="1"/>
      <c r="B108" s="172"/>
      <c r="C108" s="1"/>
      <c r="D108" s="173"/>
      <c r="E108" s="174"/>
      <c r="F108" s="173"/>
      <c r="G108" s="175"/>
      <c r="H108" s="34"/>
    </row>
    <row r="109" spans="1:8" ht="17.25" thickBot="1" x14ac:dyDescent="0.35">
      <c r="A109" s="1"/>
      <c r="B109" s="33" t="s">
        <v>192</v>
      </c>
      <c r="C109" s="176"/>
      <c r="D109" s="176"/>
      <c r="E109" s="173"/>
      <c r="F109" s="173"/>
      <c r="G109" s="177"/>
      <c r="H109" s="34"/>
    </row>
    <row r="110" spans="1:8" ht="44.1" customHeight="1" thickBot="1" x14ac:dyDescent="0.35">
      <c r="A110" s="1"/>
      <c r="B110" s="297" t="str">
        <f>+IF(AND([5]Identifikace!D21="Prosím vyberte",[5]Identifikace!N21="Prosím vyberte"),"Vyplňte, prosím, v listu Identifikace, zda uplatňujete dvousložkovou formu ceny.",IF(OR([5]Identifikace!D21="ano",[5]Identifikace!N21="ano"),"V listu Identifikace jste uvedli, že uplatňujete DVOUSLOŽKOVOU FORMU CENY, vyplňte, prosím, tuto tabulku.",IF([5]Identifikace!D21=[5]Identifikace!N21="ne""V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10" s="298"/>
      <c r="D110" s="298"/>
      <c r="E110" s="298"/>
      <c r="F110" s="299"/>
      <c r="G110" s="177"/>
      <c r="H110" s="34"/>
    </row>
    <row r="111" spans="1:8" ht="17.25" thickBot="1" x14ac:dyDescent="0.35">
      <c r="A111" s="1"/>
      <c r="B111" s="33"/>
      <c r="C111" s="176"/>
      <c r="D111" s="176"/>
      <c r="E111" s="173"/>
      <c r="F111" s="173"/>
      <c r="G111" s="177"/>
      <c r="H111" s="34"/>
    </row>
    <row r="112" spans="1:8" ht="56.25" customHeight="1" thickBot="1" x14ac:dyDescent="0.35">
      <c r="A112" s="1"/>
      <c r="B112" s="283" t="s">
        <v>193</v>
      </c>
      <c r="C112" s="284"/>
      <c r="D112" s="284"/>
      <c r="E112" s="284"/>
      <c r="F112" s="285"/>
      <c r="G112" s="127"/>
      <c r="H112" s="117"/>
    </row>
    <row r="113" spans="1:8" ht="16.5" x14ac:dyDescent="0.3">
      <c r="A113" s="1"/>
      <c r="B113" s="286"/>
      <c r="C113" s="287" t="s">
        <v>133</v>
      </c>
      <c r="D113" s="287" t="s">
        <v>134</v>
      </c>
      <c r="E113" s="178" t="s">
        <v>32</v>
      </c>
      <c r="F113" s="179" t="s">
        <v>33</v>
      </c>
      <c r="G113" s="288"/>
    </row>
    <row r="114" spans="1:8" ht="16.5" x14ac:dyDescent="0.3">
      <c r="A114" s="1"/>
      <c r="B114" s="286"/>
      <c r="C114" s="287"/>
      <c r="D114" s="287"/>
      <c r="E114" s="56" t="s">
        <v>46</v>
      </c>
      <c r="F114" s="59" t="s">
        <v>46</v>
      </c>
      <c r="G114" s="288"/>
    </row>
    <row r="115" spans="1:8" ht="17.25" thickBot="1" x14ac:dyDescent="0.35">
      <c r="A115" s="1"/>
      <c r="B115" s="180">
        <v>1</v>
      </c>
      <c r="C115" s="130">
        <v>2</v>
      </c>
      <c r="D115" s="130" t="s">
        <v>47</v>
      </c>
      <c r="E115" s="130">
        <v>3</v>
      </c>
      <c r="F115" s="131">
        <v>4</v>
      </c>
      <c r="G115" s="288"/>
    </row>
    <row r="116" spans="1:8" ht="28.5" x14ac:dyDescent="0.3">
      <c r="A116" s="1"/>
      <c r="B116" s="108" t="s">
        <v>194</v>
      </c>
      <c r="C116" s="109" t="s">
        <v>195</v>
      </c>
      <c r="D116" s="110" t="s">
        <v>50</v>
      </c>
      <c r="E116" s="165"/>
      <c r="F116" s="166"/>
      <c r="G116" s="36" t="s">
        <v>19</v>
      </c>
    </row>
    <row r="117" spans="1:8" ht="28.5" x14ac:dyDescent="0.3">
      <c r="A117" s="1"/>
      <c r="B117" s="113" t="s">
        <v>196</v>
      </c>
      <c r="C117" s="114" t="s">
        <v>197</v>
      </c>
      <c r="D117" s="115" t="s">
        <v>152</v>
      </c>
      <c r="E117" s="141">
        <f>IFERROR(+(E116/E86)*100,"  ")</f>
        <v>0</v>
      </c>
      <c r="F117" s="142" t="str">
        <f>IFERROR(+(F116/F86)*100,"  ")</f>
        <v xml:space="preserve">  </v>
      </c>
      <c r="G117" s="36" t="s">
        <v>19</v>
      </c>
    </row>
    <row r="118" spans="1:8" ht="28.5" x14ac:dyDescent="0.3">
      <c r="A118" s="1"/>
      <c r="B118" s="113" t="s">
        <v>198</v>
      </c>
      <c r="C118" s="114" t="s">
        <v>199</v>
      </c>
      <c r="D118" s="115" t="s">
        <v>50</v>
      </c>
      <c r="E118" s="181" t="str">
        <f>IF(E116&lt;&gt;0,E86-E116," ")</f>
        <v xml:space="preserve"> </v>
      </c>
      <c r="F118" s="182" t="str">
        <f>IF(F116&lt;&gt;0,F86-F116," ")</f>
        <v xml:space="preserve"> </v>
      </c>
      <c r="G118" s="36" t="s">
        <v>19</v>
      </c>
    </row>
    <row r="119" spans="1:8" ht="27.95" customHeight="1" x14ac:dyDescent="0.3">
      <c r="A119" s="1"/>
      <c r="B119" s="113" t="s">
        <v>200</v>
      </c>
      <c r="C119" s="114" t="s">
        <v>201</v>
      </c>
      <c r="D119" s="115" t="s">
        <v>50</v>
      </c>
      <c r="E119" s="136" t="str">
        <f>IFERROR(IF(E117&lt;&gt;0,E81*(1-(E117/100))," "),"  ")</f>
        <v xml:space="preserve"> </v>
      </c>
      <c r="F119" s="137" t="str">
        <f>IFERROR(IF(F117&lt;&gt;0,F81*(1-(F117/100))," "),"  ")</f>
        <v xml:space="preserve">  </v>
      </c>
      <c r="G119" s="36" t="s">
        <v>19</v>
      </c>
    </row>
    <row r="120" spans="1:8" ht="27.95" customHeight="1" x14ac:dyDescent="0.3">
      <c r="A120" s="1"/>
      <c r="B120" s="113" t="s">
        <v>202</v>
      </c>
      <c r="C120" s="114" t="s">
        <v>203</v>
      </c>
      <c r="D120" s="115" t="s">
        <v>50</v>
      </c>
      <c r="E120" s="136" t="str">
        <f>IFERROR(+E118-E119," ")</f>
        <v xml:space="preserve"> </v>
      </c>
      <c r="F120" s="137" t="str">
        <f>IFERROR(+F118-F119," ")</f>
        <v xml:space="preserve"> </v>
      </c>
      <c r="G120" s="36" t="s">
        <v>19</v>
      </c>
    </row>
    <row r="121" spans="1:8" ht="27.95" customHeight="1" x14ac:dyDescent="0.3">
      <c r="A121" s="1"/>
      <c r="B121" s="113" t="s">
        <v>204</v>
      </c>
      <c r="C121" s="183" t="s">
        <v>205</v>
      </c>
      <c r="D121" s="115" t="s">
        <v>139</v>
      </c>
      <c r="E121" s="141" t="str">
        <f>IFERROR(FLOOR(+E118/E87,0.01)," ")</f>
        <v xml:space="preserve"> </v>
      </c>
      <c r="F121" s="142" t="str">
        <f>IFERROR(FLOOR(+F118/F87,0.01)," ")</f>
        <v xml:space="preserve"> </v>
      </c>
      <c r="G121" s="36" t="s">
        <v>19</v>
      </c>
    </row>
    <row r="122" spans="1:8" ht="27.95" customHeight="1" x14ac:dyDescent="0.3">
      <c r="A122" s="1"/>
      <c r="B122" s="113" t="s">
        <v>206</v>
      </c>
      <c r="C122" s="183" t="s">
        <v>207</v>
      </c>
      <c r="D122" s="115" t="s">
        <v>139</v>
      </c>
      <c r="E122" s="151"/>
      <c r="F122" s="152"/>
      <c r="G122" s="36" t="s">
        <v>19</v>
      </c>
    </row>
    <row r="123" spans="1:8" ht="40.5" customHeight="1" thickBot="1" x14ac:dyDescent="0.35">
      <c r="A123" s="1"/>
      <c r="B123" s="184" t="s">
        <v>208</v>
      </c>
      <c r="C123" s="289" t="s">
        <v>209</v>
      </c>
      <c r="D123" s="290"/>
      <c r="E123" s="185"/>
      <c r="F123" s="186"/>
      <c r="G123" s="36" t="s">
        <v>19</v>
      </c>
      <c r="H123" s="120"/>
    </row>
    <row r="124" spans="1:8" ht="17.25" x14ac:dyDescent="0.3">
      <c r="A124" s="1"/>
      <c r="B124" s="53"/>
      <c r="C124" s="1"/>
      <c r="D124" s="1"/>
      <c r="E124" s="1"/>
      <c r="F124" s="1"/>
      <c r="G124" s="3"/>
    </row>
    <row r="125" spans="1:8" ht="17.25" x14ac:dyDescent="0.3">
      <c r="A125" s="1"/>
      <c r="B125" s="53"/>
      <c r="C125" s="1"/>
      <c r="D125" s="1"/>
      <c r="E125" s="1"/>
      <c r="F125" s="1"/>
      <c r="G125" s="3"/>
    </row>
    <row r="126" spans="1:8" ht="17.25" thickBot="1" x14ac:dyDescent="0.35">
      <c r="A126" s="1"/>
      <c r="B126" s="33" t="s">
        <v>210</v>
      </c>
      <c r="C126" s="187"/>
      <c r="D126" s="187"/>
      <c r="E126" s="187"/>
      <c r="F126" s="188"/>
      <c r="G126" s="3"/>
    </row>
    <row r="127" spans="1:8" ht="55.5" customHeight="1" thickBot="1" x14ac:dyDescent="0.4">
      <c r="A127" s="1"/>
      <c r="B127" s="276" t="s">
        <v>211</v>
      </c>
      <c r="C127" s="277"/>
      <c r="D127" s="277"/>
      <c r="E127" s="277"/>
      <c r="F127" s="278"/>
      <c r="G127" s="3"/>
    </row>
    <row r="128" spans="1:8" ht="17.25" thickBot="1" x14ac:dyDescent="0.35">
      <c r="A128" s="1"/>
      <c r="B128" s="187" t="s">
        <v>212</v>
      </c>
      <c r="C128" s="187"/>
      <c r="D128" s="187"/>
      <c r="E128" s="187"/>
      <c r="F128" s="187"/>
      <c r="G128" s="10"/>
    </row>
    <row r="129" spans="1:10" ht="16.5" x14ac:dyDescent="0.3">
      <c r="A129" s="1"/>
      <c r="B129" s="279" t="s">
        <v>43</v>
      </c>
      <c r="C129" s="281" t="s">
        <v>44</v>
      </c>
      <c r="D129" s="270" t="s">
        <v>134</v>
      </c>
      <c r="E129" s="189" t="s">
        <v>32</v>
      </c>
      <c r="F129" s="44" t="s">
        <v>33</v>
      </c>
      <c r="G129" s="3"/>
    </row>
    <row r="130" spans="1:10" ht="16.5" x14ac:dyDescent="0.3">
      <c r="A130" s="1"/>
      <c r="B130" s="280"/>
      <c r="C130" s="282"/>
      <c r="D130" s="271"/>
      <c r="E130" s="57" t="s">
        <v>213</v>
      </c>
      <c r="F130" s="58" t="s">
        <v>213</v>
      </c>
      <c r="G130" s="10"/>
    </row>
    <row r="131" spans="1:10" ht="16.5" x14ac:dyDescent="0.3">
      <c r="A131" s="1"/>
      <c r="B131" s="280"/>
      <c r="C131" s="282"/>
      <c r="D131" s="272"/>
      <c r="E131" s="57" t="s">
        <v>46</v>
      </c>
      <c r="F131" s="58" t="s">
        <v>46</v>
      </c>
      <c r="G131" s="3"/>
    </row>
    <row r="132" spans="1:10" ht="17.25" thickBot="1" x14ac:dyDescent="0.35">
      <c r="A132" s="1"/>
      <c r="B132" s="190">
        <v>1</v>
      </c>
      <c r="C132" s="191">
        <v>2</v>
      </c>
      <c r="D132" s="191" t="s">
        <v>47</v>
      </c>
      <c r="E132" s="191">
        <v>3</v>
      </c>
      <c r="F132" s="192">
        <v>4</v>
      </c>
      <c r="G132" s="193"/>
    </row>
    <row r="133" spans="1:10" ht="18" thickBot="1" x14ac:dyDescent="0.35">
      <c r="A133" s="1"/>
      <c r="B133" s="273" t="s">
        <v>214</v>
      </c>
      <c r="C133" s="274"/>
      <c r="D133" s="274"/>
      <c r="E133" s="274"/>
      <c r="F133" s="275"/>
      <c r="G133" s="36"/>
    </row>
    <row r="134" spans="1:10" ht="28.5" x14ac:dyDescent="0.3">
      <c r="A134" s="194"/>
      <c r="B134" s="195" t="s">
        <v>215</v>
      </c>
      <c r="C134" s="196" t="s">
        <v>216</v>
      </c>
      <c r="D134" s="197" t="s">
        <v>50</v>
      </c>
      <c r="E134" s="89">
        <v>0</v>
      </c>
      <c r="F134" s="90"/>
      <c r="G134" s="36" t="s">
        <v>19</v>
      </c>
    </row>
    <row r="135" spans="1:10" ht="16.5" x14ac:dyDescent="0.3">
      <c r="A135" s="194"/>
      <c r="B135" s="198" t="s">
        <v>217</v>
      </c>
      <c r="C135" s="199" t="s">
        <v>218</v>
      </c>
      <c r="D135" s="200" t="s">
        <v>107</v>
      </c>
      <c r="E135" s="201">
        <v>4.8999999999999998E-3</v>
      </c>
      <c r="F135" s="202">
        <v>4.8999999999999998E-3</v>
      </c>
      <c r="G135" s="36" t="s">
        <v>19</v>
      </c>
    </row>
    <row r="136" spans="1:10" ht="16.5" x14ac:dyDescent="0.3">
      <c r="A136" s="194"/>
      <c r="B136" s="198" t="s">
        <v>219</v>
      </c>
      <c r="C136" s="135" t="s">
        <v>220</v>
      </c>
      <c r="D136" s="200" t="s">
        <v>50</v>
      </c>
      <c r="E136" s="136">
        <f>IF(ISBLANK(E134),"  ",E134*E135)</f>
        <v>0</v>
      </c>
      <c r="F136" s="137" t="str">
        <f>IF(ISBLANK(F134),"  ",F134*F135)</f>
        <v xml:space="preserve">  </v>
      </c>
      <c r="G136" s="36" t="s">
        <v>19</v>
      </c>
      <c r="H136" s="4"/>
      <c r="I136" s="203"/>
    </row>
    <row r="137" spans="1:10" ht="29.25" x14ac:dyDescent="0.3">
      <c r="A137" s="194"/>
      <c r="B137" s="198" t="s">
        <v>221</v>
      </c>
      <c r="C137" s="204" t="s">
        <v>222</v>
      </c>
      <c r="D137" s="200" t="s">
        <v>50</v>
      </c>
      <c r="E137" s="91">
        <v>17.827999999999999</v>
      </c>
      <c r="F137" s="205"/>
      <c r="G137" s="36" t="s">
        <v>19</v>
      </c>
    </row>
    <row r="138" spans="1:10" ht="14.25" customHeight="1" x14ac:dyDescent="0.3">
      <c r="A138" s="194"/>
      <c r="B138" s="198" t="s">
        <v>223</v>
      </c>
      <c r="C138" s="135" t="s">
        <v>224</v>
      </c>
      <c r="D138" s="200" t="s">
        <v>107</v>
      </c>
      <c r="E138" s="201">
        <v>9.1999999999999998E-3</v>
      </c>
      <c r="F138" s="202">
        <v>9.1999999999999998E-3</v>
      </c>
      <c r="G138" s="36" t="s">
        <v>19</v>
      </c>
    </row>
    <row r="139" spans="1:10" ht="16.5" x14ac:dyDescent="0.3">
      <c r="A139" s="194"/>
      <c r="B139" s="198" t="s">
        <v>225</v>
      </c>
      <c r="C139" s="135" t="s">
        <v>226</v>
      </c>
      <c r="D139" s="200" t="s">
        <v>50</v>
      </c>
      <c r="E139" s="136">
        <f>IF(ISBLANK(E137),"  ",E137*E138)</f>
        <v>0.16401759999999999</v>
      </c>
      <c r="F139" s="137" t="str">
        <f>IF(ISBLANK(F137)," ",F137*F138)</f>
        <v xml:space="preserve"> </v>
      </c>
      <c r="G139" s="36" t="s">
        <v>19</v>
      </c>
      <c r="H139" s="4"/>
      <c r="I139" s="203"/>
    </row>
    <row r="140" spans="1:10" ht="42.75" x14ac:dyDescent="0.3">
      <c r="A140" s="194"/>
      <c r="B140" s="198" t="s">
        <v>227</v>
      </c>
      <c r="C140" s="135" t="s">
        <v>228</v>
      </c>
      <c r="D140" s="200" t="s">
        <v>50</v>
      </c>
      <c r="E140" s="91"/>
      <c r="F140" s="92"/>
      <c r="G140" s="36" t="s">
        <v>19</v>
      </c>
      <c r="H140" s="120"/>
      <c r="I140" s="203"/>
    </row>
    <row r="141" spans="1:10" ht="42.75" x14ac:dyDescent="0.3">
      <c r="A141" s="194"/>
      <c r="B141" s="198" t="s">
        <v>229</v>
      </c>
      <c r="C141" s="135" t="s">
        <v>230</v>
      </c>
      <c r="D141" s="200" t="s">
        <v>50</v>
      </c>
      <c r="E141" s="91"/>
      <c r="F141" s="92"/>
      <c r="G141" s="36" t="s">
        <v>19</v>
      </c>
    </row>
    <row r="142" spans="1:10" ht="16.5" x14ac:dyDescent="0.3">
      <c r="A142" s="194"/>
      <c r="B142" s="198" t="s">
        <v>231</v>
      </c>
      <c r="C142" s="135" t="s">
        <v>232</v>
      </c>
      <c r="D142" s="200" t="s">
        <v>50</v>
      </c>
      <c r="E142" s="206">
        <v>7.0000000000000007E-2</v>
      </c>
      <c r="F142" s="207">
        <v>7.0000000000000007E-2</v>
      </c>
      <c r="G142" s="36" t="s">
        <v>19</v>
      </c>
    </row>
    <row r="143" spans="1:10" ht="16.5" x14ac:dyDescent="0.3">
      <c r="A143" s="194"/>
      <c r="B143" s="198" t="s">
        <v>233</v>
      </c>
      <c r="C143" s="135" t="s">
        <v>234</v>
      </c>
      <c r="D143" s="200" t="s">
        <v>107</v>
      </c>
      <c r="E143" s="136" t="str">
        <f>+IF(ISBLANK(E141),"  ",E141*E142)</f>
        <v xml:space="preserve">  </v>
      </c>
      <c r="F143" s="137" t="str">
        <f>+IF(ISBLANK(F141),"  ",F141*F142)</f>
        <v xml:space="preserve">  </v>
      </c>
      <c r="G143" s="36" t="s">
        <v>19</v>
      </c>
      <c r="I143" s="203"/>
    </row>
    <row r="144" spans="1:10" ht="17.25" thickBot="1" x14ac:dyDescent="0.35">
      <c r="A144" s="194"/>
      <c r="B144" s="208" t="s">
        <v>235</v>
      </c>
      <c r="C144" s="122" t="s">
        <v>236</v>
      </c>
      <c r="D144" s="123" t="s">
        <v>50</v>
      </c>
      <c r="E144" s="209">
        <f>+SUMIF(E136,"&gt;=0",E136)+SUMIF(E139,"&gt;=0",E139)+SUMIF(E140,"&gt;=0",E140)+SUMIF(E143,"&gt;=0",E143)</f>
        <v>0.16401759999999999</v>
      </c>
      <c r="F144" s="85">
        <f>+SUMIF(F136,"&gt;=0",F136)+SUMIF(F139,"&gt;=0",F139)+SUMIF(F140,"&gt;=0",F140)+SUMIF(F143,"&gt;=0",F143)</f>
        <v>0</v>
      </c>
      <c r="G144" s="36" t="s">
        <v>19</v>
      </c>
      <c r="H144" s="4"/>
      <c r="J144" s="210"/>
    </row>
    <row r="145" spans="1:8" ht="18" thickBot="1" x14ac:dyDescent="0.35">
      <c r="A145" s="1"/>
      <c r="B145" s="255" t="s">
        <v>237</v>
      </c>
      <c r="C145" s="256"/>
      <c r="D145" s="256"/>
      <c r="E145" s="256"/>
      <c r="F145" s="257"/>
      <c r="G145" s="1"/>
    </row>
    <row r="146" spans="1:8" ht="30" x14ac:dyDescent="0.3">
      <c r="A146" s="194"/>
      <c r="B146" s="211" t="s">
        <v>238</v>
      </c>
      <c r="C146" s="196" t="s">
        <v>239</v>
      </c>
      <c r="D146" s="110" t="s">
        <v>240</v>
      </c>
      <c r="E146" s="89">
        <v>0.38900000000000001</v>
      </c>
      <c r="F146" s="90"/>
      <c r="G146" s="36" t="s">
        <v>19</v>
      </c>
      <c r="H146" s="4"/>
    </row>
    <row r="147" spans="1:8" ht="16.5" x14ac:dyDescent="0.3">
      <c r="A147" s="194"/>
      <c r="B147" s="212" t="s">
        <v>241</v>
      </c>
      <c r="C147" s="135" t="s">
        <v>242</v>
      </c>
      <c r="D147" s="213" t="s">
        <v>107</v>
      </c>
      <c r="E147" s="214">
        <v>1.07</v>
      </c>
      <c r="F147" s="215">
        <v>1.07</v>
      </c>
      <c r="G147" s="36" t="s">
        <v>19</v>
      </c>
    </row>
    <row r="148" spans="1:8" ht="29.25" thickBot="1" x14ac:dyDescent="0.35">
      <c r="A148" s="194"/>
      <c r="B148" s="216" t="s">
        <v>243</v>
      </c>
      <c r="C148" s="122" t="s">
        <v>244</v>
      </c>
      <c r="D148" s="123" t="s">
        <v>50</v>
      </c>
      <c r="E148" s="84">
        <f>+IF(E146&gt;0,E146*E147*E87,"x")</f>
        <v>9.0946255000000017E-3</v>
      </c>
      <c r="F148" s="85" t="str">
        <f>+IF(F146&gt;0,F146*F147*F87,"x")</f>
        <v>x</v>
      </c>
      <c r="G148" s="36" t="s">
        <v>19</v>
      </c>
      <c r="H148" s="4"/>
    </row>
    <row r="149" spans="1:8" ht="18" thickBot="1" x14ac:dyDescent="0.35">
      <c r="A149" s="1"/>
      <c r="B149" s="255" t="s">
        <v>245</v>
      </c>
      <c r="C149" s="256"/>
      <c r="D149" s="256"/>
      <c r="E149" s="256"/>
      <c r="F149" s="257"/>
      <c r="G149" s="1"/>
    </row>
    <row r="150" spans="1:8" ht="18" customHeight="1" x14ac:dyDescent="0.3">
      <c r="A150" s="194"/>
      <c r="B150" s="195" t="s">
        <v>246</v>
      </c>
      <c r="C150" s="196" t="s">
        <v>247</v>
      </c>
      <c r="D150" s="217" t="s">
        <v>50</v>
      </c>
      <c r="E150" s="218">
        <f>IF(AND(E144&lt;&gt;0,E148&gt;0),MIN(E144,E148),E144)</f>
        <v>9.0946255000000017E-3</v>
      </c>
      <c r="F150" s="219">
        <f>IF(AND(F144&lt;&gt;0,F148&gt;0),MIN(F144,F148),F144)</f>
        <v>0</v>
      </c>
      <c r="G150" s="36" t="s">
        <v>19</v>
      </c>
      <c r="H150" s="4"/>
    </row>
    <row r="151" spans="1:8" ht="17.25" thickBot="1" x14ac:dyDescent="0.35">
      <c r="A151" s="194"/>
      <c r="B151" s="208" t="s">
        <v>148</v>
      </c>
      <c r="C151" s="220" t="s">
        <v>149</v>
      </c>
      <c r="D151" s="192" t="s">
        <v>50</v>
      </c>
      <c r="E151" s="84">
        <f>+E82</f>
        <v>9.0200000000000002E-3</v>
      </c>
      <c r="F151" s="85">
        <f>+F82</f>
        <v>0</v>
      </c>
      <c r="G151" s="36" t="s">
        <v>19</v>
      </c>
      <c r="H151" s="4"/>
    </row>
    <row r="152" spans="1:8" ht="16.5" x14ac:dyDescent="0.3">
      <c r="A152" s="1"/>
      <c r="B152" s="4"/>
      <c r="C152" s="187"/>
      <c r="D152" s="187"/>
      <c r="E152" s="187"/>
      <c r="F152" s="187"/>
      <c r="G152" s="3"/>
    </row>
    <row r="153" spans="1:8" ht="16.5" x14ac:dyDescent="0.3">
      <c r="A153" s="1"/>
      <c r="B153" s="221"/>
      <c r="C153" s="187"/>
      <c r="D153" s="187"/>
      <c r="E153" s="187"/>
      <c r="F153" s="187"/>
      <c r="G153" s="3"/>
    </row>
    <row r="154" spans="1:8" ht="17.25" thickBot="1" x14ac:dyDescent="0.35">
      <c r="A154" s="1"/>
      <c r="B154" s="33" t="s">
        <v>248</v>
      </c>
      <c r="C154" s="187"/>
      <c r="D154" s="187"/>
      <c r="E154" s="187"/>
      <c r="F154" s="187"/>
      <c r="G154" s="3"/>
    </row>
    <row r="155" spans="1:8" ht="42.75" customHeight="1" thickBot="1" x14ac:dyDescent="0.35">
      <c r="A155" s="1"/>
      <c r="B155" s="264" t="s">
        <v>249</v>
      </c>
      <c r="C155" s="265"/>
      <c r="D155" s="265"/>
      <c r="E155" s="265"/>
      <c r="F155" s="266"/>
      <c r="G155" s="3"/>
    </row>
    <row r="156" spans="1:8" ht="17.25" thickBot="1" x14ac:dyDescent="0.35">
      <c r="A156" s="1"/>
      <c r="B156" s="33"/>
      <c r="C156" s="187"/>
      <c r="D156" s="187"/>
      <c r="E156" s="187"/>
      <c r="F156" s="187"/>
      <c r="G156" s="3"/>
    </row>
    <row r="157" spans="1:8" ht="15.75" customHeight="1" x14ac:dyDescent="0.3">
      <c r="A157" s="1"/>
      <c r="B157" s="267" t="s">
        <v>43</v>
      </c>
      <c r="C157" s="270" t="s">
        <v>44</v>
      </c>
      <c r="D157" s="270" t="s">
        <v>134</v>
      </c>
      <c r="E157" s="189" t="s">
        <v>32</v>
      </c>
      <c r="F157" s="44" t="s">
        <v>33</v>
      </c>
      <c r="G157" s="3"/>
    </row>
    <row r="158" spans="1:8" ht="16.5" x14ac:dyDescent="0.3">
      <c r="A158" s="1"/>
      <c r="B158" s="268"/>
      <c r="C158" s="271"/>
      <c r="D158" s="271"/>
      <c r="E158" s="57" t="s">
        <v>213</v>
      </c>
      <c r="F158" s="58" t="s">
        <v>213</v>
      </c>
      <c r="G158" s="3"/>
    </row>
    <row r="159" spans="1:8" ht="16.5" x14ac:dyDescent="0.3">
      <c r="A159" s="1"/>
      <c r="B159" s="269"/>
      <c r="C159" s="272"/>
      <c r="D159" s="272"/>
      <c r="E159" s="57" t="s">
        <v>46</v>
      </c>
      <c r="F159" s="58" t="s">
        <v>46</v>
      </c>
      <c r="G159" s="3"/>
    </row>
    <row r="160" spans="1:8" ht="17.25" thickBot="1" x14ac:dyDescent="0.35">
      <c r="A160" s="1"/>
      <c r="B160" s="190">
        <v>1</v>
      </c>
      <c r="C160" s="191">
        <v>2</v>
      </c>
      <c r="D160" s="191" t="s">
        <v>47</v>
      </c>
      <c r="E160" s="191">
        <v>3</v>
      </c>
      <c r="F160" s="192">
        <v>4</v>
      </c>
      <c r="G160" s="3"/>
    </row>
    <row r="161" spans="1:8" ht="15.75" customHeight="1" thickBot="1" x14ac:dyDescent="0.35">
      <c r="A161" s="1"/>
      <c r="B161" s="273" t="s">
        <v>250</v>
      </c>
      <c r="C161" s="274"/>
      <c r="D161" s="274"/>
      <c r="E161" s="274"/>
      <c r="F161" s="275"/>
      <c r="G161" s="3"/>
    </row>
    <row r="162" spans="1:8" ht="28.5" x14ac:dyDescent="0.3">
      <c r="A162" s="194"/>
      <c r="B162" s="195" t="s">
        <v>251</v>
      </c>
      <c r="C162" s="222" t="s">
        <v>252</v>
      </c>
      <c r="D162" s="197" t="s">
        <v>50</v>
      </c>
      <c r="E162" s="89">
        <v>17.827999999999999</v>
      </c>
      <c r="F162" s="90"/>
      <c r="G162" s="36" t="s">
        <v>19</v>
      </c>
    </row>
    <row r="163" spans="1:8" ht="16.5" x14ac:dyDescent="0.3">
      <c r="A163" s="194"/>
      <c r="B163" s="198" t="s">
        <v>253</v>
      </c>
      <c r="C163" s="223" t="s">
        <v>224</v>
      </c>
      <c r="D163" s="224" t="s">
        <v>107</v>
      </c>
      <c r="E163" s="225">
        <v>9.1999999999999998E-3</v>
      </c>
      <c r="F163" s="226">
        <v>9.1999999999999998E-3</v>
      </c>
      <c r="G163" s="36" t="s">
        <v>19</v>
      </c>
    </row>
    <row r="164" spans="1:8" ht="16.5" x14ac:dyDescent="0.3">
      <c r="A164" s="194"/>
      <c r="B164" s="198" t="s">
        <v>254</v>
      </c>
      <c r="C164" s="223" t="s">
        <v>226</v>
      </c>
      <c r="D164" s="224" t="s">
        <v>50</v>
      </c>
      <c r="E164" s="227">
        <f>IF(ISBLANK(E162),"  ",E162*E163)</f>
        <v>0.16401759999999999</v>
      </c>
      <c r="F164" s="144" t="str">
        <f>IF(ISBLANK(F162),"  ",F162*F163)</f>
        <v xml:space="preserve">  </v>
      </c>
      <c r="G164" s="36" t="s">
        <v>19</v>
      </c>
    </row>
    <row r="165" spans="1:8" ht="42.75" x14ac:dyDescent="0.3">
      <c r="A165" s="194"/>
      <c r="B165" s="198" t="s">
        <v>255</v>
      </c>
      <c r="C165" s="223" t="s">
        <v>256</v>
      </c>
      <c r="D165" s="224" t="s">
        <v>50</v>
      </c>
      <c r="E165" s="91">
        <v>0</v>
      </c>
      <c r="F165" s="92"/>
      <c r="G165" s="36" t="s">
        <v>19</v>
      </c>
      <c r="H165" s="228"/>
    </row>
    <row r="166" spans="1:8" ht="29.25" thickBot="1" x14ac:dyDescent="0.35">
      <c r="A166" s="194"/>
      <c r="B166" s="208" t="s">
        <v>257</v>
      </c>
      <c r="C166" s="229" t="s">
        <v>258</v>
      </c>
      <c r="D166" s="230" t="s">
        <v>50</v>
      </c>
      <c r="E166" s="231">
        <f>+SUMIF(E164,"&gt;=0",E164)+SUMIF(E165,"&gt;=0",E165)</f>
        <v>0.16401759999999999</v>
      </c>
      <c r="F166" s="232">
        <f>+SUMIF(F164,"&gt;=0",F164)+SUMIF(F165,"&gt;=0",F165)</f>
        <v>0</v>
      </c>
      <c r="G166" s="36" t="s">
        <v>19</v>
      </c>
    </row>
    <row r="167" spans="1:8" ht="16.5" customHeight="1" thickBot="1" x14ac:dyDescent="0.35">
      <c r="A167" s="1"/>
      <c r="B167" s="255" t="s">
        <v>259</v>
      </c>
      <c r="C167" s="256"/>
      <c r="D167" s="256"/>
      <c r="E167" s="256"/>
      <c r="F167" s="257"/>
      <c r="G167" s="233"/>
    </row>
    <row r="168" spans="1:8" ht="30" x14ac:dyDescent="0.3">
      <c r="A168" s="194"/>
      <c r="B168" s="195" t="s">
        <v>260</v>
      </c>
      <c r="C168" s="196" t="s">
        <v>261</v>
      </c>
      <c r="D168" s="197" t="s">
        <v>262</v>
      </c>
      <c r="E168" s="234">
        <v>0</v>
      </c>
      <c r="F168" s="235"/>
      <c r="G168" s="36" t="s">
        <v>19</v>
      </c>
    </row>
    <row r="169" spans="1:8" ht="16.5" x14ac:dyDescent="0.3">
      <c r="A169" s="194"/>
      <c r="B169" s="198" t="s">
        <v>263</v>
      </c>
      <c r="C169" s="135" t="s">
        <v>242</v>
      </c>
      <c r="D169" s="224" t="s">
        <v>107</v>
      </c>
      <c r="E169" s="236">
        <v>1.07</v>
      </c>
      <c r="F169" s="237">
        <v>1.07</v>
      </c>
      <c r="G169" s="36" t="s">
        <v>19</v>
      </c>
    </row>
    <row r="170" spans="1:8" ht="29.25" thickBot="1" x14ac:dyDescent="0.35">
      <c r="A170" s="194"/>
      <c r="B170" s="208" t="s">
        <v>264</v>
      </c>
      <c r="C170" s="122" t="s">
        <v>265</v>
      </c>
      <c r="D170" s="230" t="s">
        <v>50</v>
      </c>
      <c r="E170" s="238" t="str">
        <f>+IF(E168&gt;0,E168*E169*E87,"x")</f>
        <v>x</v>
      </c>
      <c r="F170" s="232" t="str">
        <f>+IF(F168&gt;0,F168*F169*F87,"x")</f>
        <v>x</v>
      </c>
      <c r="G170" s="36" t="s">
        <v>19</v>
      </c>
    </row>
    <row r="171" spans="1:8" ht="18" thickBot="1" x14ac:dyDescent="0.35">
      <c r="A171" s="1"/>
      <c r="B171" s="255" t="s">
        <v>266</v>
      </c>
      <c r="C171" s="256"/>
      <c r="D171" s="256"/>
      <c r="E171" s="256"/>
      <c r="F171" s="257"/>
      <c r="G171" s="233"/>
    </row>
    <row r="172" spans="1:8" ht="18" customHeight="1" x14ac:dyDescent="0.3">
      <c r="A172" s="194"/>
      <c r="B172" s="195" t="s">
        <v>267</v>
      </c>
      <c r="C172" s="196" t="s">
        <v>247</v>
      </c>
      <c r="D172" s="239" t="s">
        <v>50</v>
      </c>
      <c r="E172" s="240">
        <f>IF(AND(E166&lt;&gt;0,E170&gt;0),MIN(E166,E170),E166)</f>
        <v>0.16401759999999999</v>
      </c>
      <c r="F172" s="69">
        <f>IF(AND(F166&lt;&gt;0,F170&gt;0),MIN(F166,F170),F166)</f>
        <v>0</v>
      </c>
      <c r="G172" s="36" t="s">
        <v>19</v>
      </c>
    </row>
    <row r="173" spans="1:8" ht="17.25" thickBot="1" x14ac:dyDescent="0.35">
      <c r="A173" s="194"/>
      <c r="B173" s="208" t="s">
        <v>182</v>
      </c>
      <c r="C173" s="122" t="s">
        <v>149</v>
      </c>
      <c r="D173" s="230" t="s">
        <v>50</v>
      </c>
      <c r="E173" s="209">
        <f>+E102</f>
        <v>0.15</v>
      </c>
      <c r="F173" s="85">
        <f>+F102</f>
        <v>0</v>
      </c>
      <c r="G173" s="36" t="s">
        <v>19</v>
      </c>
    </row>
    <row r="174" spans="1:8" ht="17.25" thickBot="1" x14ac:dyDescent="0.35">
      <c r="A174" s="1"/>
      <c r="B174" s="241"/>
      <c r="C174" s="21"/>
      <c r="D174" s="21"/>
      <c r="E174" s="21"/>
      <c r="F174" s="21"/>
      <c r="G174" s="233"/>
    </row>
    <row r="175" spans="1:8" s="243" customFormat="1" ht="15" customHeight="1" x14ac:dyDescent="0.3">
      <c r="A175" s="2"/>
      <c r="B175" s="248" t="s">
        <v>268</v>
      </c>
      <c r="C175" s="248"/>
      <c r="D175" s="258" t="s">
        <v>269</v>
      </c>
      <c r="E175" s="259"/>
      <c r="F175" s="260"/>
      <c r="G175" s="177"/>
      <c r="H175" s="242"/>
    </row>
    <row r="176" spans="1:8" s="243" customFormat="1" ht="15" customHeight="1" x14ac:dyDescent="0.3">
      <c r="A176" s="2"/>
      <c r="B176" s="248" t="s">
        <v>270</v>
      </c>
      <c r="C176" s="248"/>
      <c r="D176" s="261">
        <v>733642573</v>
      </c>
      <c r="E176" s="262"/>
      <c r="F176" s="263"/>
      <c r="G176" s="244"/>
      <c r="H176" s="242"/>
    </row>
    <row r="177" spans="1:8" s="243" customFormat="1" ht="15" customHeight="1" x14ac:dyDescent="0.3">
      <c r="A177" s="2"/>
      <c r="B177" s="248" t="s">
        <v>271</v>
      </c>
      <c r="C177" s="248"/>
      <c r="D177" s="249" t="s">
        <v>272</v>
      </c>
      <c r="E177" s="250"/>
      <c r="F177" s="251"/>
      <c r="G177" s="244"/>
      <c r="H177" s="242"/>
    </row>
    <row r="178" spans="1:8" s="243" customFormat="1" ht="15" customHeight="1" thickBot="1" x14ac:dyDescent="0.35">
      <c r="A178" s="2"/>
      <c r="B178" s="248" t="s">
        <v>273</v>
      </c>
      <c r="C178" s="248"/>
      <c r="D178" s="252">
        <v>46009</v>
      </c>
      <c r="E178" s="253"/>
      <c r="F178" s="254"/>
      <c r="G178" s="244"/>
      <c r="H178" s="242"/>
    </row>
    <row r="179" spans="1:8" ht="15" customHeight="1" x14ac:dyDescent="0.3">
      <c r="A179" s="1"/>
      <c r="B179" s="2"/>
      <c r="C179" s="1"/>
      <c r="D179" s="1"/>
      <c r="E179" s="1"/>
      <c r="F179" s="1"/>
      <c r="G179" s="3"/>
    </row>
    <row r="180" spans="1:8" ht="15" hidden="1" customHeight="1" x14ac:dyDescent="0.3">
      <c r="B180" s="245"/>
    </row>
    <row r="181" spans="1:8" ht="15" hidden="1" customHeight="1" x14ac:dyDescent="0.3">
      <c r="H181" s="247"/>
    </row>
    <row r="182" spans="1:8" ht="15" hidden="1" customHeight="1" x14ac:dyDescent="0.3">
      <c r="H182" s="247"/>
    </row>
    <row r="183" spans="1:8" ht="15" hidden="1" customHeight="1" x14ac:dyDescent="0.3">
      <c r="H183" s="247"/>
    </row>
    <row r="184" spans="1:8" ht="16.5" x14ac:dyDescent="0.3"/>
    <row r="185" spans="1:8" ht="16.5" x14ac:dyDescent="0.3"/>
    <row r="186" spans="1:8" ht="16.5" x14ac:dyDescent="0.3"/>
    <row r="187" spans="1:8" ht="16.5" x14ac:dyDescent="0.3"/>
    <row r="188" spans="1:8" ht="16.5" x14ac:dyDescent="0.3"/>
    <row r="189" spans="1:8" ht="16.5" x14ac:dyDescent="0.3"/>
    <row r="190" spans="1:8" ht="16.5" x14ac:dyDescent="0.3"/>
    <row r="191" spans="1:8" ht="16.5" x14ac:dyDescent="0.3"/>
    <row r="192" spans="1:8" ht="16.5" x14ac:dyDescent="0.3"/>
    <row r="193" ht="16.5" x14ac:dyDescent="0.3"/>
    <row r="194" ht="16.5" x14ac:dyDescent="0.3"/>
    <row r="195" ht="16.5" x14ac:dyDescent="0.3"/>
    <row r="196" hidden="1" x14ac:dyDescent="0.3"/>
    <row r="197" hidden="1" x14ac:dyDescent="0.3"/>
    <row r="198" hidden="1" x14ac:dyDescent="0.3"/>
    <row r="199" hidden="1" x14ac:dyDescent="0.3"/>
    <row r="200" hidden="1" x14ac:dyDescent="0.3"/>
  </sheetData>
  <mergeCells count="58">
    <mergeCell ref="B177:C177"/>
    <mergeCell ref="D177:F177"/>
    <mergeCell ref="B178:C178"/>
    <mergeCell ref="D178:F178"/>
    <mergeCell ref="B167:F167"/>
    <mergeCell ref="B171:F171"/>
    <mergeCell ref="B175:C175"/>
    <mergeCell ref="D175:F175"/>
    <mergeCell ref="B176:C176"/>
    <mergeCell ref="D176:F176"/>
    <mergeCell ref="B149:F149"/>
    <mergeCell ref="B155:F155"/>
    <mergeCell ref="B157:B159"/>
    <mergeCell ref="C157:C159"/>
    <mergeCell ref="D157:D159"/>
    <mergeCell ref="B161:F161"/>
    <mergeCell ref="B127:F127"/>
    <mergeCell ref="B129:B131"/>
    <mergeCell ref="C129:C131"/>
    <mergeCell ref="D129:D131"/>
    <mergeCell ref="B133:F133"/>
    <mergeCell ref="B145:F145"/>
    <mergeCell ref="B112:F112"/>
    <mergeCell ref="B113:B114"/>
    <mergeCell ref="C113:C114"/>
    <mergeCell ref="D113:D114"/>
    <mergeCell ref="G113:G115"/>
    <mergeCell ref="C123:D123"/>
    <mergeCell ref="G74:G76"/>
    <mergeCell ref="B93:F93"/>
    <mergeCell ref="B94:B95"/>
    <mergeCell ref="C94:C95"/>
    <mergeCell ref="D94:D95"/>
    <mergeCell ref="B110:F110"/>
    <mergeCell ref="B23:B25"/>
    <mergeCell ref="C23:C25"/>
    <mergeCell ref="D23:D25"/>
    <mergeCell ref="B73:F73"/>
    <mergeCell ref="B74:B75"/>
    <mergeCell ref="C74:C75"/>
    <mergeCell ref="D74:D75"/>
    <mergeCell ref="D13:F13"/>
    <mergeCell ref="D14:F14"/>
    <mergeCell ref="C18:D18"/>
    <mergeCell ref="C19:D19"/>
    <mergeCell ref="C20:D20"/>
    <mergeCell ref="B22:F22"/>
    <mergeCell ref="B9:B10"/>
    <mergeCell ref="D9:F9"/>
    <mergeCell ref="D10:F10"/>
    <mergeCell ref="B11:B12"/>
    <mergeCell ref="D11:F11"/>
    <mergeCell ref="D12:F12"/>
    <mergeCell ref="B2:F2"/>
    <mergeCell ref="D3:E3"/>
    <mergeCell ref="B7:B8"/>
    <mergeCell ref="D7:F7"/>
    <mergeCell ref="D8:F8"/>
  </mergeCells>
  <conditionalFormatting sqref="B110:F110">
    <cfRule type="notContainsText" dxfId="97" priority="8" operator="notContains" text="Vyplňte, prosím, v listu Identifikace, zda uplatňujete dvousložkovou formu ceny.">
      <formula>ISERROR(SEARCH("Vyplňte, prosím, v listu Identifikace, zda uplatňujete dvousložkovou formu ceny.",B110))</formula>
    </cfRule>
  </conditionalFormatting>
  <conditionalFormatting sqref="E27">
    <cfRule type="expression" dxfId="96" priority="43">
      <formula>+AND(ISBLANK($E$28:$E$31))</formula>
    </cfRule>
  </conditionalFormatting>
  <conditionalFormatting sqref="E32">
    <cfRule type="expression" dxfId="95" priority="42">
      <formula>+AND(ISBLANK($E$33:$E$34))</formula>
    </cfRule>
  </conditionalFormatting>
  <conditionalFormatting sqref="E35">
    <cfRule type="expression" dxfId="94" priority="41">
      <formula>+AND(ISBLANK($E$36:$E$37))</formula>
    </cfRule>
  </conditionalFormatting>
  <conditionalFormatting sqref="E38">
    <cfRule type="expression" dxfId="93" priority="40">
      <formula>+OR(ISNUMBER($E$39),ISNUMBER($E$40),ISNUMBER($E$41),$E$42&lt;&gt;0)</formula>
    </cfRule>
  </conditionalFormatting>
  <conditionalFormatting sqref="E42">
    <cfRule type="expression" dxfId="92" priority="7">
      <formula>+ISBLANK($E$97)</formula>
    </cfRule>
  </conditionalFormatting>
  <conditionalFormatting sqref="E43">
    <cfRule type="expression" dxfId="91" priority="39">
      <formula>+AND(ISBLANK($E$44:$E$46))</formula>
    </cfRule>
  </conditionalFormatting>
  <conditionalFormatting sqref="E52">
    <cfRule type="expression" dxfId="90" priority="29">
      <formula>+OR($E$27&lt;&gt;0,$E$32&lt;&gt;0,$E$35&lt;&gt;0,$E$38&lt;&gt;0,$E$43&lt;&gt;0,$E$47&lt;&gt;0,$E$48&lt;&gt;0,$E$49&lt;&gt;0,$E$50&lt;&gt;0)</formula>
    </cfRule>
  </conditionalFormatting>
  <conditionalFormatting sqref="E78">
    <cfRule type="expression" dxfId="89" priority="33">
      <formula>+AND(ISBLANK($E$79:$E$80))</formula>
    </cfRule>
  </conditionalFormatting>
  <conditionalFormatting sqref="E81">
    <cfRule type="expression" dxfId="88" priority="24">
      <formula>+AND(ISBLANK($E$28:$E$31),ISBLANK($E$33:$E$34),ISBLANK($E$36:$E$37),ISBLANK($E$39:$E$41),ISBLANK($E$44:$E$50),ISBLANK($E$79:$E$80))</formula>
    </cfRule>
  </conditionalFormatting>
  <conditionalFormatting sqref="E84">
    <cfRule type="expression" dxfId="87" priority="27">
      <formula>+AND(ISBLANK($E$39:$E$40),ISBLANK($E$19))</formula>
    </cfRule>
  </conditionalFormatting>
  <conditionalFormatting sqref="E85">
    <cfRule type="expression" dxfId="86" priority="26">
      <formula>+AND(ISBLANK($E$82),$E$84&gt;=0)</formula>
    </cfRule>
  </conditionalFormatting>
  <conditionalFormatting sqref="E102">
    <cfRule type="expression" dxfId="85" priority="30">
      <formula>+AND(ISBLANK($E$97:$E$101))</formula>
    </cfRule>
  </conditionalFormatting>
  <conditionalFormatting sqref="E104">
    <cfRule type="expression" dxfId="84" priority="21">
      <formula>+AND(ISBLANK($E$97:$E$101))</formula>
    </cfRule>
  </conditionalFormatting>
  <conditionalFormatting sqref="E117">
    <cfRule type="expression" dxfId="83" priority="2">
      <formula>+ISBLANK($E$116)</formula>
    </cfRule>
  </conditionalFormatting>
  <conditionalFormatting sqref="E118">
    <cfRule type="expression" dxfId="82" priority="4">
      <formula>+AND($E$116&gt;0,$E$86&gt;0)</formula>
    </cfRule>
  </conditionalFormatting>
  <conditionalFormatting sqref="E144">
    <cfRule type="expression" dxfId="81" priority="19">
      <formula>+AND(ISBLANK($E$134),ISBLANK($E$137),ISBLANK($E$140:$E$141))</formula>
    </cfRule>
  </conditionalFormatting>
  <conditionalFormatting sqref="E148">
    <cfRule type="expression" dxfId="80" priority="48">
      <formula>+ISBLANK($E$146)</formula>
    </cfRule>
  </conditionalFormatting>
  <conditionalFormatting sqref="E150">
    <cfRule type="expression" dxfId="79" priority="12">
      <formula>+AND(ISBLANK($E$134),ISBLANK($E$137),ISBLANK($E$140:$E$141),ISBLANK($E$146))</formula>
    </cfRule>
  </conditionalFormatting>
  <conditionalFormatting sqref="E151">
    <cfRule type="expression" dxfId="78" priority="10">
      <formula>+ISBLANK($E$82)</formula>
    </cfRule>
  </conditionalFormatting>
  <conditionalFormatting sqref="E166">
    <cfRule type="expression" dxfId="77" priority="17">
      <formula>+AND(ISBLANK($E$162),ISBLANK($E$165))</formula>
    </cfRule>
  </conditionalFormatting>
  <conditionalFormatting sqref="E170">
    <cfRule type="expression" dxfId="76" priority="46">
      <formula>+ISBLANK($E$168)</formula>
    </cfRule>
  </conditionalFormatting>
  <conditionalFormatting sqref="E172">
    <cfRule type="expression" dxfId="75" priority="14">
      <formula>+AND(ISBLANK($E$162),ISBLANK($E$165),ISBLANK($E$168))</formula>
    </cfRule>
  </conditionalFormatting>
  <conditionalFormatting sqref="E173">
    <cfRule type="expression" dxfId="74" priority="44">
      <formula>+AND(ISBLANK($E$97),ISBLANK($E$98),ISBLANK($E$99),ISBLANK($E$100),ISBLANK($E$101))</formula>
    </cfRule>
  </conditionalFormatting>
  <conditionalFormatting sqref="E86:F87">
    <cfRule type="cellIs" dxfId="73" priority="5" operator="equal">
      <formula>0</formula>
    </cfRule>
  </conditionalFormatting>
  <conditionalFormatting sqref="F27">
    <cfRule type="expression" dxfId="72" priority="38">
      <formula>+AND(ISBLANK($F$28:$F$31))</formula>
    </cfRule>
  </conditionalFormatting>
  <conditionalFormatting sqref="F32">
    <cfRule type="expression" dxfId="71" priority="37">
      <formula>+AND(ISBLANK($F$33:$F$34))</formula>
    </cfRule>
  </conditionalFormatting>
  <conditionalFormatting sqref="F35">
    <cfRule type="expression" dxfId="70" priority="36">
      <formula>+AND(ISBLANK($F$36:$F$37))</formula>
    </cfRule>
  </conditionalFormatting>
  <conditionalFormatting sqref="F38">
    <cfRule type="expression" dxfId="69" priority="35">
      <formula>+OR(ISNUMBER($F$39),ISNUMBER($F$40),ISNUMBER($F$41),$F$42&lt;&gt;0)</formula>
    </cfRule>
  </conditionalFormatting>
  <conditionalFormatting sqref="F42">
    <cfRule type="expression" dxfId="68" priority="6">
      <formula>+ISBLANK($F$97)</formula>
    </cfRule>
  </conditionalFormatting>
  <conditionalFormatting sqref="F43">
    <cfRule type="expression" dxfId="67" priority="34">
      <formula>+AND(ISBLANK($F$44:$F$46))</formula>
    </cfRule>
  </conditionalFormatting>
  <conditionalFormatting sqref="F52">
    <cfRule type="expression" dxfId="66" priority="28">
      <formula>+OR($F$27&lt;&gt;0,$F$32&lt;&gt;0,$F$35&lt;&gt;0,$F$38&lt;&gt;0,$F$43&lt;&gt;0,$F$47&lt;&gt;0,$F$48&lt;&gt;0,$F$49&lt;&gt;0,$F$50&lt;&gt;0)</formula>
    </cfRule>
  </conditionalFormatting>
  <conditionalFormatting sqref="F78">
    <cfRule type="expression" dxfId="65" priority="32">
      <formula>+AND(ISBLANK($F$79:$F$80))</formula>
    </cfRule>
  </conditionalFormatting>
  <conditionalFormatting sqref="F81">
    <cfRule type="expression" dxfId="64" priority="23">
      <formula>+AND(ISBLANK($F$28:$F$31),ISBLANK($F$33:$F$34),ISBLANK($F$36:$F$37),ISBLANK($F$39:$F$41),ISBLANK($F$44:$F$50),ISBLANK($F$79:$F$80))</formula>
    </cfRule>
  </conditionalFormatting>
  <conditionalFormatting sqref="F84">
    <cfRule type="expression" dxfId="63" priority="25">
      <formula>+AND(ISBLANK($F$39:$F$40),ISBLANK($F$19))</formula>
    </cfRule>
  </conditionalFormatting>
  <conditionalFormatting sqref="F85">
    <cfRule type="expression" dxfId="62" priority="22">
      <formula>+AND(ISBLANK($F$82),$F$84&gt;=0)</formula>
    </cfRule>
  </conditionalFormatting>
  <conditionalFormatting sqref="F102">
    <cfRule type="expression" dxfId="61" priority="31">
      <formula>+AND(ISBLANK($F$97:$F$101))</formula>
    </cfRule>
  </conditionalFormatting>
  <conditionalFormatting sqref="F104">
    <cfRule type="expression" dxfId="60" priority="20">
      <formula>+AND(ISBLANK($F$97:$F$101))</formula>
    </cfRule>
  </conditionalFormatting>
  <conditionalFormatting sqref="F117">
    <cfRule type="expression" dxfId="59" priority="1">
      <formula>+ISBLANK($F$116)</formula>
    </cfRule>
  </conditionalFormatting>
  <conditionalFormatting sqref="F118">
    <cfRule type="expression" dxfId="58" priority="3">
      <formula>+AND($F$116&gt;0,$F$86&gt;0)</formula>
    </cfRule>
  </conditionalFormatting>
  <conditionalFormatting sqref="F144">
    <cfRule type="expression" dxfId="57" priority="18">
      <formula>+AND(ISBLANK($F$134),ISBLANK($F$137),ISBLANK($F$140:$F$141))</formula>
    </cfRule>
  </conditionalFormatting>
  <conditionalFormatting sqref="F148">
    <cfRule type="expression" dxfId="56" priority="47">
      <formula>+ISBLANK($F$146)</formula>
    </cfRule>
  </conditionalFormatting>
  <conditionalFormatting sqref="F150">
    <cfRule type="expression" dxfId="55" priority="11">
      <formula>+AND(ISBLANK($F$134),ISBLANK($F$137),ISBLANK($F$140:$F$141),ISBLANK($F$146))</formula>
    </cfRule>
  </conditionalFormatting>
  <conditionalFormatting sqref="F151">
    <cfRule type="expression" dxfId="54" priority="9">
      <formula>+ISBLANK($F$82)</formula>
    </cfRule>
  </conditionalFormatting>
  <conditionalFormatting sqref="F166">
    <cfRule type="expression" dxfId="53" priority="16">
      <formula>+AND(ISBLANK($F$162),ISBLANK($F$165))</formula>
    </cfRule>
  </conditionalFormatting>
  <conditionalFormatting sqref="F170">
    <cfRule type="expression" dxfId="52" priority="45">
      <formula>+ISBLANK($F$168)</formula>
    </cfRule>
  </conditionalFormatting>
  <conditionalFormatting sqref="F172">
    <cfRule type="expression" dxfId="51" priority="13">
      <formula>+AND(ISBLANK($F$162),ISBLANK($F$165),ISBLANK($F$168))</formula>
    </cfRule>
  </conditionalFormatting>
  <conditionalFormatting sqref="F173">
    <cfRule type="expression" dxfId="50" priority="15">
      <formula>+AND(ISBLANK($F$97),ISBLANK($F$98),ISBLANK($F$99),ISBLANK($F$100),ISBLANK($F$101))</formula>
    </cfRule>
  </conditionalFormatting>
  <conditionalFormatting sqref="G5">
    <cfRule type="containsText" dxfId="49" priority="49" operator="containsText" text="Vyplňte, prosím, nejprve záložku Identifikace">
      <formula>NOT(ISERROR(SEARCH("Vyplňte, prosím, nejprve záložku Identifikace",G5)))</formula>
    </cfRule>
  </conditionalFormatting>
  <dataValidations count="6">
    <dataValidation allowBlank="1" showInputMessage="1" showErrorMessage="1" promptTitle="Hodnota musí být minimálně 0" prompt="Hodnota na tomto řádku musí být minimálně 0._x000a_Je vypočtena vzorcem: _x000a_ř. VII.1 - ř. 4.1 - ř. 4.2 _x000a__x000a_a zároveň platí: ř.16 ≤ ř.14. _x000a_" sqref="E84" xr:uid="{79FED9CC-6DC7-4066-B651-BE66044BB994}"/>
    <dataValidation allowBlank="1" showInputMessage="1" showErrorMessage="1" promptTitle="Hodnota musí být minimálně 0" prompt="Hodnota na tomto řádku musí být minimálně 0._x000a_Je vypočtena vzorcem: _x000a_ř. VII.1 - ř. 4.1 - ř. 4.2._x000a_" sqref="F84" xr:uid="{86108187-9AB2-4659-B8FA-9A61330647B5}"/>
    <dataValidation type="list" allowBlank="1" showInputMessage="1" showErrorMessage="1" sqref="D13:F13" xr:uid="{497A551F-FCA0-44CB-8436-A1EFDABC62F0}">
      <formula1>"Prosím vyberte., Formulář A,Formulář B, Formulář C, Formulář D, Formulář E, Formulář F, Formulář G"</formula1>
    </dataValidation>
    <dataValidation type="decimal" operator="lessThanOrEqual" allowBlank="1" showInputMessage="1" showErrorMessage="1" errorTitle="Chybná hodnota" error="V tomto řádku může hodnota menší nebo rovna nule._x000a_Prosím opravte." sqref="F79" xr:uid="{1353EF21-ECBD-4128-898C-51CFAD1BB7BB}">
      <formula1>0</formula1>
    </dataValidation>
    <dataValidation type="decimal" operator="lessThanOrEqual" allowBlank="1" showInputMessage="1" showErrorMessage="1" errorTitle="Chybná hodnota" error="V tomto řádku může hodnota menší nebo rovna nule._x000a_Prosím opravte. _x000a_" sqref="E79 E48:F48" xr:uid="{AAEB2378-F93E-4B4B-992B-AA2058CBF278}">
      <formula1>0</formula1>
    </dataValidation>
    <dataValidation allowBlank="1" showInputMessage="1" showErrorMessage="1" errorTitle="Hodnota z  Tab. č. 3" error="Tato hodnota se načítá z řádku č. 4.4 &quot;Pachtovné/nájemné infrastrukturního majektu&quot; v Tabulce č. 3. " promptTitle="Hodnota z ř. 4.4 v Tab. č. 3" prompt="Hodnota v tomto řádku se načte z řádku č. 4. 4 v Tabulce č. 3 níže." sqref="E42:F42" xr:uid="{1AB32C2E-EDE5-4E89-9A0E-7DAF8718C3FC}"/>
  </dataValidations>
  <hyperlinks>
    <hyperlink ref="G27" location="Vysvětlivky!B21:E21" display="více zde" xr:uid="{4C80CE20-0F24-4CC8-8BB1-740F337665E4}"/>
    <hyperlink ref="G28" location="Vysvětlivky!B22:E22" display="více zde" xr:uid="{F2873D13-7B56-492D-97AB-A3B4D019F221}"/>
    <hyperlink ref="G29" location="Vysvětlivky!B23:E23" display="více zde" xr:uid="{AC36F7FA-4A6D-4579-8C33-667D4A646EE3}"/>
    <hyperlink ref="G30" location="Vysvětlivky!B24:E24" display="více zde" xr:uid="{32FC6A48-B4F2-4A57-ACC9-EFAF9B5291E8}"/>
    <hyperlink ref="G31" location="Vysvětlivky!B25:E25" display="více zde" xr:uid="{AB47EF6B-ADE0-47E9-A1A9-9E69D240CA56}"/>
    <hyperlink ref="G32" location="Vysvětlivky!B26:E26" display="více zde" xr:uid="{B44D0576-8F97-46B7-848A-451FDB527DA4}"/>
    <hyperlink ref="G33" location="Vysvětlivky!B27:E27" display="více zde" xr:uid="{439A89B1-20FE-4666-B774-9CBF3B447B13}"/>
    <hyperlink ref="G34" location="Vysvětlivky!B28:E28" display="více zde" xr:uid="{D93826F9-361E-461D-B390-A0BDB788A6F2}"/>
    <hyperlink ref="G35:G42" location="Vysvětlivky!B36:E36" display="více zde" xr:uid="{1FA65E61-DE5E-4EB5-9E6B-F7C5AC501EE7}"/>
    <hyperlink ref="G35" location="Vysvětlivky!B29:E29" display="více zde" xr:uid="{59E5A364-24E7-450E-B30A-1CC46267D2C7}"/>
    <hyperlink ref="G36" location="Vysvětlivky!B30:E30" display="více zde" xr:uid="{96C01942-AEB7-4AE8-A303-BF1A60328ED2}"/>
    <hyperlink ref="G37" location="Vysvětlivky!B31:E31" display="více zde" xr:uid="{A0FC2C83-57DF-4D09-BEB4-068EAAD5E544}"/>
    <hyperlink ref="G38" location="Vysvětlivky!B32:E32" display="více zde" xr:uid="{4CA30672-1F8D-44F6-A9ED-580C96D93A30}"/>
    <hyperlink ref="G39" location="Vysvětlivky!B33:E33" display="více zde" xr:uid="{30BA9B49-60DF-410E-A789-F9C5F0D68562}"/>
    <hyperlink ref="G40" location="Vysvětlivky!B34:E34" display="více zde" xr:uid="{28D88809-FB99-404A-941D-471D28F156D7}"/>
    <hyperlink ref="G41" location="Vysvětlivky!B35:E35" display="více zde" xr:uid="{099256BF-FF9F-453B-92CB-E50D6466B2EA}"/>
    <hyperlink ref="G42" location="Vysvětlivky!B36:E36" display="více zde" xr:uid="{AE7F665C-8221-4101-B42C-FA15746BD200}"/>
    <hyperlink ref="G43:G47" location="Vysvětlivky!B36:E36" display="více zde" xr:uid="{69359A1D-2FE1-4BF7-8719-3F2B72D02395}"/>
    <hyperlink ref="G43" location="Vysvětlivky!B37:E37" display="více zde" xr:uid="{6BFB6668-3C97-470A-AABB-36F05177AFE6}"/>
    <hyperlink ref="G44" location="Vysvětlivky!B38:E38" display="více zde" xr:uid="{BBE455B8-7452-49C8-8E58-535B503E198D}"/>
    <hyperlink ref="G45" location="Vysvětlivky!B39:E39" display="více zde" xr:uid="{5670794F-8D34-4315-A5D2-FD81472C22BC}"/>
    <hyperlink ref="G46" location="Vysvětlivky!B40:E40" display="více zde" xr:uid="{6CAA3663-31AA-4D10-8DD7-3D1AF3DBD9F3}"/>
    <hyperlink ref="G47" location="Vysvětlivky!B41:E41" display="více zde" xr:uid="{56F019E7-2607-4ED2-BB1F-8C76B06598EA}"/>
    <hyperlink ref="G57" location="Vysvětlivky!B50:E50" display="více zde" xr:uid="{0B48EF8A-B279-4E56-A519-C986D8C429F6}"/>
    <hyperlink ref="G58" location="Vysvětlivky!B51:E51" display="více zde" xr:uid="{4AF6742E-1C21-4975-B6F4-41C29A2A61D8}"/>
    <hyperlink ref="G59" location="Vysvětlivky!B52:E52" display="více zde" xr:uid="{7B75860B-5962-417D-B921-2E6A73F53FDF}"/>
    <hyperlink ref="G48:G52" location="Vysvětlivky!B36:E36" display="více zde" xr:uid="{C5CD8E48-C0ED-45EC-9288-29BF8BBDA151}"/>
    <hyperlink ref="G48" location="Vysvětlivky!B42:E42" display="více zde" xr:uid="{A97D6825-8C51-4EB0-83DC-F2AFA3642A36}"/>
    <hyperlink ref="G49" location="Vysvětlivky!B43:E43" display="více zde" xr:uid="{B3304BA9-3E2A-4824-8B33-CC60E0731EA5}"/>
    <hyperlink ref="G50" location="Vysvětlivky!B44:E44" display="více zde" xr:uid="{40769A9D-EA1A-496C-8A85-F6858E0DD1A1}"/>
    <hyperlink ref="G51" location="Vysvětlivky!B45:E45" display="více zde" xr:uid="{9ADA9780-221E-4E86-84BF-8238A5D61141}"/>
    <hyperlink ref="G52" location="Vysvětlivky!B46:E46" display="více zde" xr:uid="{84B938F2-7CCE-443A-ADC2-DB0E6BE942CE}"/>
    <hyperlink ref="G54" location="Vysvětlivky!B47:E47" display="více zde" xr:uid="{F7FA027D-4B11-4E1C-B792-85754A328E63}"/>
    <hyperlink ref="G55:G56" location="Vysvětlivky!B47:E47" display="více zde" xr:uid="{CB0C8347-A8B9-47BD-9425-A95E74462AA8}"/>
    <hyperlink ref="G55" location="Vysvětlivky!B48:E48" display="více zde" xr:uid="{80E7929E-0697-4677-B2AB-CF22C707F69B}"/>
    <hyperlink ref="G56" location="Vysvětlivky!B49:E49" display="více zde" xr:uid="{08AEA60D-4B8E-47D5-A798-4B92D206ADA1}"/>
    <hyperlink ref="G60:G62" location="Vysvětlivky!B52:E52" display="více zde" xr:uid="{60008A8F-00AB-4896-B3E5-B0719B32B615}"/>
    <hyperlink ref="G60" location="Vysvětlivky!B53:E53" display="více zde" xr:uid="{6B431DF4-7B61-4BF4-88AD-655D05627604}"/>
    <hyperlink ref="G61" location="Vysvětlivky!B54:E54" display="více zde" xr:uid="{1D8A31B2-0526-46CB-97A9-785666BEEC66}"/>
    <hyperlink ref="G62" location="Vysvětlivky!B55:E55" display="více zde" xr:uid="{308E23C5-AF22-4EEC-9F54-A210B18080A4}"/>
    <hyperlink ref="G77" location="Vysvětlivky!B62:E62" display="více zde" xr:uid="{FC055A16-898A-46F0-BC34-AFFBCA220DC9}"/>
    <hyperlink ref="G78" location="Vysvětlivky!B63:E63" display="více zde" xr:uid="{B7FD257C-A747-4309-96F2-601918BB6DB5}"/>
    <hyperlink ref="G79" location="Vysvětlivky!B64:E64" display="více zde" xr:uid="{5396404E-D84A-4510-94EC-30A0DA34D8F7}"/>
    <hyperlink ref="G80" location="Vysvětlivky!B65:E65" display="více zde" xr:uid="{52FAB58F-0FC9-47E1-88C5-2CB99AD5247C}"/>
    <hyperlink ref="G81" location="Vysvětlivky!B66:E66" display="více zde" xr:uid="{1661B42E-373C-4B8F-8E0C-5149E9D58D51}"/>
    <hyperlink ref="G82" location="Vysvětlivky!B67:E67" display="více zde" xr:uid="{2EB14F52-0554-4B0F-97B7-4D924FBDB3B4}"/>
    <hyperlink ref="G83" location="Vysvětlivky!B68:E68" display="více zde" xr:uid="{60635FF4-3516-4CB4-B931-51F4F0450919}"/>
    <hyperlink ref="G84" location="Vysvětlivky!B69:E69" display="více zde" xr:uid="{1830215C-2C5C-46C3-B71C-BA931DFAA379}"/>
    <hyperlink ref="G85" location="Vysvětlivky!B70:E70" display="více zde" xr:uid="{EC421E92-3221-4136-B2B0-81AABB1390B5}"/>
    <hyperlink ref="G86:G89" location="Vysvětlivky!B70:E70" display="více zde" xr:uid="{84058270-1E8A-47F7-A5A5-A7485EA82B7A}"/>
    <hyperlink ref="G86" location="Vysvětlivky!B71:E71" display="více zde" xr:uid="{7FF60E76-748B-4309-8642-3448C38A0E63}"/>
    <hyperlink ref="G87" location="Vysvětlivky!B72:E72" display="více zde" xr:uid="{9C7BF137-666E-4338-A7E5-358EBABAD273}"/>
    <hyperlink ref="G88" location="Vysvětlivky!B73:E73" display="více zde" xr:uid="{6BE4E2BF-77B2-4D03-BB6C-745D9CAE2E65}"/>
    <hyperlink ref="G89" location="Vysvětlivky!B74:E74" display="více zde" xr:uid="{68027654-5C61-434F-8B5F-D9591B8035AE}"/>
    <hyperlink ref="G104:G105" location="Vysvětlivky!B90:E90" display="více zde" xr:uid="{FBB82EC1-B936-4312-A5A5-F29AF96BBBB7}"/>
    <hyperlink ref="G105" location="Vysvětlivky!B92:E92" display="více zde" xr:uid="{1FD86867-92A9-4E97-9DC6-E2173E338649}"/>
    <hyperlink ref="G116" location="Vysvětlivky!B98:E98" display="více zde" xr:uid="{243403BE-1B1D-4EE7-9D17-D75362C60B76}"/>
    <hyperlink ref="G117" location="Vysvětlivky!B99:E99" display="více zde" xr:uid="{33A25AB5-99C4-4E4A-9088-6ADA5FC05635}"/>
    <hyperlink ref="G118" location="Vysvětlivky!B100:E100" display="více zde" xr:uid="{68506D75-1569-45BE-99B0-75D68CA92452}"/>
    <hyperlink ref="G119:G122" location="Vysvětlivky!B100:E100" display="více zde" xr:uid="{A46ECBC2-C287-494A-BE79-E30894FD0842}"/>
    <hyperlink ref="G119" location="Vysvětlivky!B101:E101" display="více zde" xr:uid="{034FBA97-DBC7-4A65-9AE3-A44CAF914604}"/>
    <hyperlink ref="G120" location="Vysvětlivky!B102:E102" display="více zde" xr:uid="{31B112CE-DD8E-4AE7-BC5E-2F1577FB9902}"/>
    <hyperlink ref="G121" location="Vysvětlivky!B103:E103" display="více zde" xr:uid="{87F84DD6-4942-4927-B959-07FA7752AE1A}"/>
    <hyperlink ref="G122" location="Vysvětlivky!B104:E104" display="více zde" xr:uid="{1B3C6479-7EC2-4BE4-9CE1-5075BCCE05F3}"/>
    <hyperlink ref="G134" location="Vysvětlivky!B109:E109" display="více zde" xr:uid="{967018A9-2BA0-4A17-8925-C4EA65039EAF}"/>
    <hyperlink ref="G135" location="Vysvětlivky!B110:E110" display="více zde" xr:uid="{F5F017A7-54FB-42F4-8930-37730E94AC23}"/>
    <hyperlink ref="G136:G143" location="Vysvětlivky!B110:E110" display="více zde" xr:uid="{C15C6229-977C-48A7-9D56-3EE4AC24640C}"/>
    <hyperlink ref="G136" location="Vysvětlivky!B111:E111" display="více zde" xr:uid="{E1501155-B877-43DE-8E70-8FAEC769202D}"/>
    <hyperlink ref="G137" location="Vysvětlivky!B112:E112" display="více zde" xr:uid="{EAF92CA0-1901-4B48-ACD4-9BF6AF881C39}"/>
    <hyperlink ref="G138" location="Vysvětlivky!B113:E113" display="více zde" xr:uid="{97BFDA11-2051-44D9-B6A8-3AEA928BB024}"/>
    <hyperlink ref="G139" location="Vysvětlivky!B114:E114" display="více zde" xr:uid="{2123F86A-1591-4506-AEE4-D3A02CD8011F}"/>
    <hyperlink ref="G140" location="Vysvětlivky!B115:E115" display="více zde" xr:uid="{22548736-F7E3-4D36-82FC-759AF76359F4}"/>
    <hyperlink ref="G141" location="Vysvětlivky!B116:E116" display="více zde" xr:uid="{5ABE7FA8-42C4-424E-85BD-458C2682F142}"/>
    <hyperlink ref="G142" location="Vysvětlivky!B117:E117" display="více zde" xr:uid="{72B86E80-FE34-4938-944E-0CAB1E452705}"/>
    <hyperlink ref="G143" location="Vysvětlivky!B118:E118" display="více zde" xr:uid="{3A9C561D-98CF-4957-A162-4B7AC87B209E}"/>
    <hyperlink ref="G146:G147" location="Vysvětlivky!B119:E119" display="více zde" xr:uid="{84D1B59B-9A21-479D-A0D7-1A813E2E019B}"/>
    <hyperlink ref="G146" location="Vysvětlivky!B120:E120" display="více zde" xr:uid="{713C29B4-FD84-48BE-B570-CDB8D1188FA9}"/>
    <hyperlink ref="G147" location="Vysvětlivky!B121:E121" display="více zde" xr:uid="{7400AE8D-95A8-43A9-905C-E82A3179A3F8}"/>
    <hyperlink ref="G150" location="Vysvětlivky!B123:E123" display="více zde" xr:uid="{43A35E60-5154-4127-B3FC-CF8573517DAF}"/>
    <hyperlink ref="G162:G165" location="Vysvětlivky!B127:E127" display="více zde" xr:uid="{B207C7C0-A6C3-49E1-963C-AB097C6B50F9}"/>
    <hyperlink ref="G162" location="Vysvětlivky!B128:E128" display="více zde" xr:uid="{D4F6CB95-424A-4EF3-8C05-3F2CB5CEE056}"/>
    <hyperlink ref="G163" location="Vysvětlivky!B129:E129" display="více zde" xr:uid="{3396DC6A-5CE2-45B0-917D-87562157248C}"/>
    <hyperlink ref="G164" location="Vysvětlivky!B130:E130" display="více zde" xr:uid="{99CE644E-E0FA-4EC6-B1F7-E81A32AF4153}"/>
    <hyperlink ref="G165" location="Vysvětlivky!B131:E131" display="více zde" xr:uid="{F6B11F76-3601-420E-83C6-42D7015244C4}"/>
    <hyperlink ref="G166" location="Vysvětlivky!B132:E132" display="více zde" xr:uid="{9422148B-1499-4B78-B09D-ECB81ACF4B13}"/>
    <hyperlink ref="G168:G169" location="Vysvětlivky!B132:E132" display="více zde" xr:uid="{4A4AE8E2-3C04-4282-902E-BDFBAC588668}"/>
    <hyperlink ref="G168" location="Vysvětlivky!B133:E133" display="více zde" xr:uid="{8DEDE624-E5E4-4FA7-8EE5-C8896AD5D787}"/>
    <hyperlink ref="G169" location="Vysvětlivky!B134:E134" display="více zde" xr:uid="{6832DB2B-A0AD-40B7-B903-6D41BBF53761}"/>
    <hyperlink ref="G170" location="Vysvětlivky!B135:E135" display="více zde" xr:uid="{E16229FC-16E3-4441-8570-4597C6259CED}"/>
    <hyperlink ref="G172" location="Vysvětlivky!B136:E136" display="více zde" xr:uid="{165073AE-E21F-4B01-B074-4C61214F96F3}"/>
    <hyperlink ref="G7" location="Vysvětlivky!B8:E8" display="více zde" xr:uid="{A2BF3909-F7DE-4ADF-9B6E-395E03F7E9BD}"/>
    <hyperlink ref="G8" location="Vysvětlivky!B8:E8" display="více zde" xr:uid="{CC7A4E4F-682F-46A7-B11D-AAAB36518AF8}"/>
    <hyperlink ref="G9" location="Vysvětlivky!B9:E9" display="více zde" xr:uid="{659FCC72-27F3-4A92-8060-631D0AC45408}"/>
    <hyperlink ref="G10" location="Vysvětlivky!B9:E9" display="více zde" xr:uid="{7C2D5B81-3C55-45DF-8116-F050DEA5AEE4}"/>
    <hyperlink ref="G11" location="Vysvětlivky!B10:E10" display="více zde" xr:uid="{C5DA8155-F79E-46B2-937D-347587052EDD}"/>
    <hyperlink ref="G12" location="Vysvětlivky!B10:E10" display="více zde" xr:uid="{27196682-FB29-47A0-B558-A265C626C2B6}"/>
    <hyperlink ref="G13" location="Vysvětlivky!B11:E11" display="více zde" xr:uid="{0F15A20B-9B4F-456D-8C48-9711404C2C85}"/>
    <hyperlink ref="G14" location="Vysvětlivky!B12:E12" display="více zde" xr:uid="{0493F8BA-8546-4A47-8E9E-A5BFDFBF9CCA}"/>
    <hyperlink ref="G17" location="Vysvětlivky!B13:E13" display="více zde" xr:uid="{E9BAABB8-FDB7-4EBD-A9B1-731261D5AC1A}"/>
    <hyperlink ref="G18:G20" location="Vysvětlivky!B13:E13" display="více zde" xr:uid="{01B5A736-503B-4860-B4A8-B277F45E9E59}"/>
    <hyperlink ref="G18" location="Vysvětlivky!B14:E14" display="více zde" xr:uid="{66E57788-165F-4850-8B72-331AC75A5EFA}"/>
    <hyperlink ref="G19" location="Vysvětlivky!B15:E15" display="více zde" xr:uid="{9FE14C99-4B7A-4362-901E-ED65C49A2C65}"/>
    <hyperlink ref="G20" location="Vysvětlivky!B17:E17" display="více zde" xr:uid="{85C57BC3-B6DB-4FAB-8D3A-F00867D3ECBE}"/>
    <hyperlink ref="G63" location="Vysvětlivky!B56:E56" display="více zde" xr:uid="{EA122873-F5E1-480C-AED8-EE20344E7FC8}"/>
    <hyperlink ref="G104" location="Vysvětlivky!B91:E91" display="více zde" xr:uid="{8470444A-2BAA-45C6-90D5-C34373A4ECE7}"/>
    <hyperlink ref="G103" location="Vysvětlivky!B90:E90" display="více zde" xr:uid="{69BEE4DD-7492-432F-A6F0-6A5DDA6F0603}"/>
    <hyperlink ref="G102" location="Vysvětlivky!B89:E89" display="více zde" xr:uid="{17242E19-0D0C-43A7-84CC-B3CE83A2043D}"/>
    <hyperlink ref="G101" location="Vysvětlivky!B88:E88" display="více zde" xr:uid="{3EC02945-D53A-4866-84BD-E10EA51C2252}"/>
    <hyperlink ref="G100" location="Vysvětlivky!B87:E87" display="více zde" xr:uid="{053198F6-7AD7-4463-AA6B-11D02E53F1D5}"/>
    <hyperlink ref="G99" location="Vysvětlivky!B86:E86" display="více zde" xr:uid="{41E9D706-0C33-41A6-8FC5-6AD4FE880C50}"/>
    <hyperlink ref="G98" location="Vysvětlivky!B85:E85" display="více zde" xr:uid="{81B9A666-F9CF-42E3-A18A-7AC823E77718}"/>
    <hyperlink ref="G97" location="Vysvětlivky!B84:E84" display="více zde" xr:uid="{343A4AD4-3358-4FA6-9E22-3D526B3FCB24}"/>
    <hyperlink ref="G90" location="Vysvětlivky!B75:E75" display="více zde" xr:uid="{E1D52B03-A954-4038-87AA-E261C286778E}"/>
    <hyperlink ref="G106" location="Vysvětlivky!B93:E93" display="více zde" xr:uid="{7DB710FA-4E7C-4F25-B396-A377A3022733}"/>
    <hyperlink ref="G123" location="Vysvětlivky!B105:E105" display="více zde" xr:uid="{5AE8AA34-FF05-4547-A038-08BE9A5AB7A9}"/>
    <hyperlink ref="G144" location="Vysvětlivky!B119:E119" display="více zde" xr:uid="{3948E83A-F8F5-46C8-B0C8-0BC8C81CFEBC}"/>
    <hyperlink ref="G148" location="Vysvětlivky!B122:E122" display="více zde" xr:uid="{08153ADB-EE32-469A-95B1-180DA1170887}"/>
    <hyperlink ref="G151" location="Vysvětlivky!B124:E124" display="více zde" xr:uid="{6AF02026-981B-4403-8012-BF16CC1DAD0D}"/>
    <hyperlink ref="G173" location="Vysvětlivky!B137:E137" display="více zde" xr:uid="{96BF9004-9C38-4D2F-8132-151C361C2E32}"/>
  </hyperlink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D4714-B2FC-4CB7-BF73-2B137BD19965}">
  <dimension ref="A1:R200"/>
  <sheetViews>
    <sheetView workbookViewId="0">
      <selection activeCell="D27" sqref="D27"/>
    </sheetView>
  </sheetViews>
  <sheetFormatPr defaultColWidth="0" defaultRowHeight="0" zeroHeight="1" x14ac:dyDescent="0.3"/>
  <cols>
    <col min="1" max="1" width="5.7109375" style="5" customWidth="1"/>
    <col min="2" max="2" width="6.42578125" style="243" customWidth="1"/>
    <col min="3" max="3" width="52.7109375" style="5" customWidth="1"/>
    <col min="4" max="4" width="15.7109375" style="5" customWidth="1"/>
    <col min="5" max="6" width="16.7109375" style="5" customWidth="1"/>
    <col min="7" max="7" width="10.7109375" style="246" customWidth="1"/>
    <col min="8" max="8" width="5.7109375" style="6" customWidth="1"/>
    <col min="9" max="16384" width="0" style="5" hidden="1"/>
  </cols>
  <sheetData>
    <row r="1" spans="1:18" ht="16.5" x14ac:dyDescent="0.3">
      <c r="A1" s="1"/>
      <c r="B1" s="2"/>
      <c r="C1" s="1"/>
      <c r="D1" s="1"/>
      <c r="E1" s="1"/>
      <c r="F1" s="1"/>
      <c r="G1" s="3"/>
      <c r="H1" s="4"/>
    </row>
    <row r="2" spans="1:18" ht="16.5" x14ac:dyDescent="0.3">
      <c r="A2" s="1"/>
      <c r="B2" s="2"/>
      <c r="C2" s="1"/>
      <c r="D2" s="1"/>
      <c r="E2" s="1"/>
      <c r="F2" s="1"/>
      <c r="G2" s="3"/>
    </row>
    <row r="3" spans="1:18" ht="17.25" thickBot="1" x14ac:dyDescent="0.35">
      <c r="A3" s="1"/>
      <c r="B3" s="2"/>
      <c r="C3" s="1"/>
      <c r="D3" s="1"/>
      <c r="E3" s="1"/>
      <c r="F3" s="1"/>
      <c r="G3" s="3"/>
    </row>
    <row r="4" spans="1:18" ht="17.25" x14ac:dyDescent="0.3">
      <c r="A4" s="1"/>
      <c r="B4" s="7" t="s">
        <v>0</v>
      </c>
      <c r="C4" s="8"/>
      <c r="D4" s="8"/>
      <c r="E4" s="8"/>
      <c r="F4" s="9"/>
      <c r="G4" s="3"/>
    </row>
    <row r="5" spans="1:18" ht="51.75" customHeight="1" x14ac:dyDescent="0.3">
      <c r="A5" s="1"/>
      <c r="B5" s="334" t="s">
        <v>1</v>
      </c>
      <c r="C5" s="335"/>
      <c r="D5" s="335"/>
      <c r="E5" s="335"/>
      <c r="F5" s="336"/>
      <c r="G5" s="10"/>
      <c r="H5" s="11"/>
    </row>
    <row r="6" spans="1:18" ht="42" customHeight="1" x14ac:dyDescent="0.3">
      <c r="A6" s="1"/>
      <c r="B6" s="337" t="s">
        <v>2</v>
      </c>
      <c r="C6" s="338"/>
      <c r="D6" s="338"/>
      <c r="E6" s="338"/>
      <c r="F6" s="339"/>
      <c r="G6" s="12"/>
      <c r="H6" s="13"/>
      <c r="I6" s="14"/>
      <c r="J6" s="14"/>
      <c r="K6" s="14"/>
      <c r="L6" s="14"/>
      <c r="M6" s="14"/>
      <c r="N6" s="14"/>
      <c r="O6" s="14"/>
      <c r="P6" s="14"/>
      <c r="Q6" s="14"/>
      <c r="R6" s="14"/>
    </row>
    <row r="7" spans="1:18" ht="17.25" x14ac:dyDescent="0.3">
      <c r="A7" s="1"/>
      <c r="B7" s="320" t="s">
        <v>3</v>
      </c>
      <c r="C7" s="321"/>
      <c r="D7" s="321"/>
      <c r="E7" s="321"/>
      <c r="F7" s="322"/>
      <c r="G7" s="3"/>
      <c r="I7" s="14"/>
      <c r="J7" s="14"/>
      <c r="K7" s="14"/>
      <c r="L7" s="14"/>
      <c r="M7" s="14"/>
      <c r="N7" s="14"/>
      <c r="O7" s="14"/>
      <c r="P7" s="14"/>
      <c r="Q7" s="14"/>
      <c r="R7" s="14"/>
    </row>
    <row r="8" spans="1:18" ht="17.25" x14ac:dyDescent="0.3">
      <c r="A8" s="1"/>
      <c r="B8" s="320" t="s">
        <v>4</v>
      </c>
      <c r="C8" s="321"/>
      <c r="D8" s="321"/>
      <c r="E8" s="321"/>
      <c r="F8" s="322"/>
      <c r="G8" s="3"/>
      <c r="I8" s="14"/>
      <c r="J8" s="14"/>
      <c r="K8" s="14"/>
      <c r="L8" s="14"/>
      <c r="M8" s="14"/>
      <c r="N8" s="14"/>
      <c r="O8" s="14"/>
      <c r="P8" s="14"/>
      <c r="Q8" s="14"/>
      <c r="R8" s="14"/>
    </row>
    <row r="9" spans="1:18" ht="17.25" x14ac:dyDescent="0.3">
      <c r="A9" s="1"/>
      <c r="B9" s="320" t="s">
        <v>5</v>
      </c>
      <c r="C9" s="321"/>
      <c r="D9" s="321"/>
      <c r="E9" s="321"/>
      <c r="F9" s="322"/>
      <c r="G9" s="3"/>
      <c r="I9" s="14"/>
      <c r="J9" s="14"/>
      <c r="K9" s="14"/>
      <c r="L9" s="14"/>
      <c r="M9" s="14"/>
      <c r="N9" s="14"/>
      <c r="O9" s="14"/>
      <c r="P9" s="14"/>
      <c r="Q9" s="14"/>
      <c r="R9" s="14"/>
    </row>
    <row r="10" spans="1:18" ht="41.25" customHeight="1" x14ac:dyDescent="0.3">
      <c r="A10" s="1"/>
      <c r="B10" s="320" t="s">
        <v>6</v>
      </c>
      <c r="C10" s="321"/>
      <c r="D10" s="321"/>
      <c r="E10" s="321"/>
      <c r="F10" s="322"/>
      <c r="G10" s="10"/>
      <c r="I10" s="14"/>
      <c r="J10" s="14"/>
      <c r="K10" s="14"/>
      <c r="L10" s="14"/>
      <c r="M10" s="14"/>
      <c r="N10" s="14"/>
      <c r="O10" s="14"/>
      <c r="P10" s="14"/>
      <c r="Q10" s="14"/>
      <c r="R10" s="14"/>
    </row>
    <row r="11" spans="1:18" ht="17.25" x14ac:dyDescent="0.3">
      <c r="A11" s="1"/>
      <c r="B11" s="320" t="s">
        <v>7</v>
      </c>
      <c r="C11" s="321"/>
      <c r="D11" s="321"/>
      <c r="E11" s="321"/>
      <c r="F11" s="322"/>
      <c r="G11" s="3"/>
      <c r="I11" s="14"/>
      <c r="J11" s="14"/>
      <c r="K11" s="14"/>
      <c r="L11" s="14"/>
      <c r="M11" s="14"/>
      <c r="N11" s="14"/>
      <c r="O11" s="14"/>
      <c r="P11" s="14"/>
      <c r="Q11" s="14"/>
      <c r="R11" s="14"/>
    </row>
    <row r="12" spans="1:18" ht="17.25" thickBot="1" x14ac:dyDescent="0.35">
      <c r="A12" s="1"/>
      <c r="B12" s="323" t="s">
        <v>8</v>
      </c>
      <c r="C12" s="324"/>
      <c r="D12" s="324"/>
      <c r="E12" s="324"/>
      <c r="F12" s="325"/>
      <c r="G12" s="12"/>
      <c r="H12" s="13"/>
      <c r="I12" s="15"/>
      <c r="J12" s="15"/>
      <c r="K12" s="15"/>
      <c r="L12" s="15"/>
      <c r="M12" s="15"/>
      <c r="N12" s="15"/>
      <c r="O12" s="15"/>
      <c r="P12" s="15"/>
      <c r="Q12" s="15"/>
      <c r="R12" s="15"/>
    </row>
    <row r="13" spans="1:18" ht="16.5" x14ac:dyDescent="0.3">
      <c r="A13" s="1"/>
      <c r="B13" s="1"/>
      <c r="C13" s="16"/>
      <c r="D13" s="16"/>
      <c r="E13" s="16"/>
      <c r="F13" s="16"/>
      <c r="G13" s="12"/>
      <c r="H13" s="13"/>
      <c r="I13" s="15"/>
      <c r="J13" s="15"/>
      <c r="K13" s="15"/>
      <c r="L13" s="15"/>
      <c r="M13" s="15"/>
      <c r="N13" s="15"/>
      <c r="O13" s="15"/>
      <c r="P13" s="15"/>
      <c r="Q13" s="15"/>
      <c r="R13" s="15"/>
    </row>
    <row r="14" spans="1:18" ht="17.25" thickBot="1" x14ac:dyDescent="0.35">
      <c r="A14" s="1"/>
      <c r="B14" s="17" t="s">
        <v>9</v>
      </c>
      <c r="C14" s="1"/>
      <c r="D14" s="1"/>
      <c r="E14" s="1"/>
      <c r="F14" s="18"/>
      <c r="G14" s="3"/>
    </row>
    <row r="15" spans="1:18" ht="17.25" thickBot="1" x14ac:dyDescent="0.35">
      <c r="A15" s="1"/>
      <c r="B15" s="19"/>
      <c r="C15" s="1" t="s">
        <v>10</v>
      </c>
      <c r="D15" s="1"/>
      <c r="E15" s="1"/>
      <c r="F15" s="1"/>
      <c r="G15" s="3"/>
    </row>
    <row r="16" spans="1:18" ht="17.25" thickBot="1" x14ac:dyDescent="0.35">
      <c r="A16" s="1"/>
      <c r="B16" s="20"/>
      <c r="C16" s="1" t="s">
        <v>11</v>
      </c>
      <c r="D16" s="21"/>
      <c r="E16" s="1"/>
      <c r="F16" s="22"/>
      <c r="G16" s="3"/>
    </row>
    <row r="17" spans="1:7" ht="17.25" thickBot="1" x14ac:dyDescent="0.35">
      <c r="A17" s="1"/>
      <c r="B17" s="23"/>
      <c r="C17" s="1"/>
      <c r="D17" s="21"/>
      <c r="E17" s="1"/>
      <c r="F17" s="22" t="s">
        <v>12</v>
      </c>
      <c r="G17" s="3"/>
    </row>
    <row r="18" spans="1:7" ht="57" customHeight="1" thickBot="1" x14ac:dyDescent="0.35">
      <c r="A18" s="1"/>
      <c r="B18" s="326" t="s">
        <v>13</v>
      </c>
      <c r="C18" s="327"/>
      <c r="D18" s="327"/>
      <c r="E18" s="327"/>
      <c r="F18" s="328"/>
      <c r="G18" s="3"/>
    </row>
    <row r="19" spans="1:7" ht="16.350000000000001" customHeight="1" thickBot="1" x14ac:dyDescent="0.35">
      <c r="A19" s="1"/>
      <c r="B19" s="24"/>
      <c r="C19" s="25" t="s">
        <v>14</v>
      </c>
      <c r="D19" s="329" t="s">
        <v>284</v>
      </c>
      <c r="E19" s="330"/>
      <c r="F19" s="26"/>
      <c r="G19" s="10"/>
    </row>
    <row r="20" spans="1:7" ht="8.25" customHeight="1" thickBot="1" x14ac:dyDescent="0.35">
      <c r="A20" s="1"/>
      <c r="B20" s="27"/>
      <c r="C20" s="28"/>
      <c r="D20" s="29"/>
      <c r="E20" s="30"/>
      <c r="F20" s="31"/>
      <c r="G20" s="3"/>
    </row>
    <row r="21" spans="1:7" ht="16.5" x14ac:dyDescent="0.3">
      <c r="A21" s="1"/>
      <c r="B21" s="32"/>
      <c r="C21" s="32"/>
      <c r="D21" s="32"/>
      <c r="E21" s="32"/>
      <c r="F21" s="32"/>
      <c r="G21" s="3"/>
    </row>
    <row r="22" spans="1:7" ht="17.25" thickBot="1" x14ac:dyDescent="0.35">
      <c r="A22" s="1"/>
      <c r="B22" s="33" t="s">
        <v>16</v>
      </c>
      <c r="C22" s="1"/>
      <c r="D22" s="1"/>
      <c r="E22" s="1"/>
      <c r="F22" s="1"/>
      <c r="G22" s="3"/>
    </row>
    <row r="23" spans="1:7" ht="18" customHeight="1" x14ac:dyDescent="0.3">
      <c r="A23" s="1"/>
      <c r="B23" s="313" t="s">
        <v>17</v>
      </c>
      <c r="C23" s="35" t="s">
        <v>18</v>
      </c>
      <c r="D23" s="331" t="str">
        <f>+IF(AND(ISBLANK([6]Identifikace!D25),ISBLANK([6]Identifikace!N25)),"Vyplňte, prosím, údaje v listu Identifikace.",IF([6]Identifikace!D25=[6]Identifikace!N25,[6]Identifikace!D25,IF(AND(ISBLANK([6]Identifikace!D25),[6]Identifikace!N25&lt;&gt;0),[6]Identifikace!N25,IF(AND([6]Identifikace!D25&lt;&gt;0,[6]Identifikace!N25&lt;&gt;0),"viz list Identifikace",[6]Identifikace!D25))))</f>
        <v>V.H.P. Ivanovice na Hané, s.r.o.</v>
      </c>
      <c r="E23" s="332"/>
      <c r="F23" s="333"/>
      <c r="G23" s="36" t="s">
        <v>19</v>
      </c>
    </row>
    <row r="24" spans="1:7" ht="18" customHeight="1" x14ac:dyDescent="0.3">
      <c r="A24" s="1"/>
      <c r="B24" s="313"/>
      <c r="C24" s="35" t="s">
        <v>20</v>
      </c>
      <c r="D24" s="314">
        <f>+IF(AND(ISBLANK([6]Identifikace!F25),ISBLANK([6]Identifikace!P25)),"Vyplňte, prosím, údaje v listu Identifikace.",IF([6]Identifikace!F25=[6]Identifikace!P25,[6]Identifikace!F25,IF(AND(ISBLANK([6]Identifikace!F25),[6]Identifikace!P25&lt;&gt;0),[6]Identifikace!P25,IF(AND([6]Identifikace!F25&lt;&gt;0,[6]Identifikace!P25&lt;&gt;0),"viz list Identifikace",[6]Identifikace!F25))))</f>
        <v>25595652</v>
      </c>
      <c r="E24" s="315"/>
      <c r="F24" s="316"/>
      <c r="G24" s="36" t="s">
        <v>19</v>
      </c>
    </row>
    <row r="25" spans="1:7" ht="18" customHeight="1" x14ac:dyDescent="0.3">
      <c r="A25" s="1"/>
      <c r="B25" s="313" t="s">
        <v>21</v>
      </c>
      <c r="C25" s="35" t="s">
        <v>22</v>
      </c>
      <c r="D25" s="314" t="str">
        <f>+IF(AND(ISBLANK([6]Identifikace!D28),ISBLANK([6]Identifikace!N28)),"Vyplňte, prosím, údaje v listu Identifikace.",IF([6]Identifikace!D28=[6]Identifikace!N28,[6]Identifikace!D28,IF(AND(ISBLANK([6]Identifikace!D28),[6]Identifikace!N28&lt;&gt;0),[6]Identifikace!N28,IF(AND([6]Identifikace!D28&lt;&gt;0,[6]Identifikace!N28&lt;&gt;0),"viz list Identifikace",[6]Identifikace!D28))))</f>
        <v>V.H.P. Ivanovice na Hané, s.r.o.</v>
      </c>
      <c r="E25" s="315"/>
      <c r="F25" s="316"/>
      <c r="G25" s="36" t="s">
        <v>19</v>
      </c>
    </row>
    <row r="26" spans="1:7" ht="18" customHeight="1" x14ac:dyDescent="0.3">
      <c r="A26" s="1"/>
      <c r="B26" s="313"/>
      <c r="C26" s="35" t="s">
        <v>23</v>
      </c>
      <c r="D26" s="314">
        <f>+IF(AND(ISBLANK([6]Identifikace!F28),ISBLANK([6]Identifikace!P28)),"Vyplňte, prosím, údaje v listu Identifikace.",IF([6]Identifikace!F28=[6]Identifikace!P28,[6]Identifikace!F28,IF(AND(ISBLANK([6]Identifikace!F28),[6]Identifikace!P28&lt;&gt;0),[6]Identifikace!P28,IF(AND([6]Identifikace!F28&lt;&gt;0,[6]Identifikace!P28&lt;&gt;0),"viz list Identifikace",[6]Identifikace!F28))))</f>
        <v>25595652</v>
      </c>
      <c r="E26" s="315"/>
      <c r="F26" s="316"/>
      <c r="G26" s="36" t="s">
        <v>19</v>
      </c>
    </row>
    <row r="27" spans="1:7" ht="18" customHeight="1" x14ac:dyDescent="0.3">
      <c r="A27" s="1"/>
      <c r="B27" s="313" t="s">
        <v>24</v>
      </c>
      <c r="C27" s="35" t="s">
        <v>25</v>
      </c>
      <c r="D27" s="37" t="s">
        <v>285</v>
      </c>
      <c r="E27" s="38"/>
      <c r="F27" s="39"/>
      <c r="G27" s="36" t="s">
        <v>19</v>
      </c>
    </row>
    <row r="28" spans="1:7" ht="18" customHeight="1" x14ac:dyDescent="0.3">
      <c r="A28" s="1"/>
      <c r="B28" s="313"/>
      <c r="C28" s="35" t="s">
        <v>26</v>
      </c>
      <c r="D28" s="317"/>
      <c r="E28" s="318"/>
      <c r="F28" s="319"/>
      <c r="G28" s="36" t="s">
        <v>19</v>
      </c>
    </row>
    <row r="29" spans="1:7" ht="18" customHeight="1" x14ac:dyDescent="0.3">
      <c r="A29" s="1"/>
      <c r="B29" s="40" t="s">
        <v>27</v>
      </c>
      <c r="C29" s="35" t="s">
        <v>28</v>
      </c>
      <c r="D29" s="305" t="s">
        <v>29</v>
      </c>
      <c r="E29" s="306"/>
      <c r="F29" s="307"/>
      <c r="G29" s="36" t="s">
        <v>19</v>
      </c>
    </row>
    <row r="30" spans="1:7" ht="18" customHeight="1" thickBot="1" x14ac:dyDescent="0.35">
      <c r="A30" s="1"/>
      <c r="B30" s="40" t="s">
        <v>30</v>
      </c>
      <c r="C30" s="35" t="s">
        <v>31</v>
      </c>
      <c r="D30" s="308"/>
      <c r="E30" s="309"/>
      <c r="F30" s="310"/>
      <c r="G30" s="36" t="s">
        <v>19</v>
      </c>
    </row>
    <row r="31" spans="1:7" ht="9" customHeight="1" thickBot="1" x14ac:dyDescent="0.35">
      <c r="A31" s="1"/>
      <c r="B31" s="1"/>
      <c r="C31" s="1"/>
      <c r="D31" s="1"/>
      <c r="E31" s="1"/>
      <c r="F31" s="1"/>
      <c r="G31" s="3"/>
    </row>
    <row r="32" spans="1:7" ht="16.5" x14ac:dyDescent="0.3">
      <c r="A32" s="1"/>
      <c r="B32" s="40"/>
      <c r="C32" s="41"/>
      <c r="D32" s="42"/>
      <c r="E32" s="43" t="s">
        <v>32</v>
      </c>
      <c r="F32" s="44" t="s">
        <v>33</v>
      </c>
      <c r="G32" s="3"/>
    </row>
    <row r="33" spans="1:8" ht="24" customHeight="1" x14ac:dyDescent="0.3">
      <c r="A33" s="1"/>
      <c r="B33" s="40" t="s">
        <v>34</v>
      </c>
      <c r="C33" s="35" t="s">
        <v>35</v>
      </c>
      <c r="D33" s="42"/>
      <c r="E33" s="45" t="str">
        <f>+IF(ISBLANK([6]Identifikace!I31),"Vyplňte, prosím, v listu Identifikace","viz list Identifikace")</f>
        <v>viz list Identifikace</v>
      </c>
      <c r="F33" s="46" t="str">
        <f>+IF(ISBLANK([6]Identifikace!S31),"Vyplňte, prosím, v listu Identifikace","viz list Identifikace")</f>
        <v>Vyplňte, prosím, v listu Identifikace</v>
      </c>
      <c r="G33" s="36" t="s">
        <v>19</v>
      </c>
    </row>
    <row r="34" spans="1:8" ht="24" customHeight="1" x14ac:dyDescent="0.3">
      <c r="A34" s="1"/>
      <c r="B34" s="40" t="s">
        <v>36</v>
      </c>
      <c r="C34" s="311" t="s">
        <v>37</v>
      </c>
      <c r="D34" s="311"/>
      <c r="E34" s="47">
        <v>0.05</v>
      </c>
      <c r="F34" s="48"/>
      <c r="G34" s="36" t="s">
        <v>19</v>
      </c>
    </row>
    <row r="35" spans="1:8" ht="24" customHeight="1" x14ac:dyDescent="0.3">
      <c r="A35" s="1"/>
      <c r="B35" s="40" t="s">
        <v>38</v>
      </c>
      <c r="C35" s="311" t="s">
        <v>39</v>
      </c>
      <c r="D35" s="311"/>
      <c r="E35" s="49">
        <v>0.05</v>
      </c>
      <c r="F35" s="50"/>
      <c r="G35" s="36" t="s">
        <v>19</v>
      </c>
    </row>
    <row r="36" spans="1:8" ht="24" customHeight="1" thickBot="1" x14ac:dyDescent="0.35">
      <c r="A36" s="1"/>
      <c r="B36" s="40" t="s">
        <v>40</v>
      </c>
      <c r="C36" s="311" t="s">
        <v>41</v>
      </c>
      <c r="D36" s="311"/>
      <c r="E36" s="51">
        <v>12.297000000000001</v>
      </c>
      <c r="F36" s="52"/>
      <c r="G36" s="36" t="s">
        <v>19</v>
      </c>
    </row>
    <row r="37" spans="1:8" ht="17.25" x14ac:dyDescent="0.3">
      <c r="A37" s="1"/>
      <c r="B37" s="53"/>
      <c r="C37" s="1"/>
      <c r="D37" s="1"/>
      <c r="E37" s="1"/>
      <c r="F37" s="1"/>
      <c r="G37" s="3"/>
    </row>
    <row r="38" spans="1:8" ht="39.75" customHeight="1" thickBot="1" x14ac:dyDescent="0.35">
      <c r="A38" s="1"/>
      <c r="B38" s="312" t="s">
        <v>42</v>
      </c>
      <c r="C38" s="312"/>
      <c r="D38" s="312"/>
      <c r="E38" s="312"/>
      <c r="F38" s="312"/>
      <c r="G38" s="3"/>
    </row>
    <row r="39" spans="1:8" ht="26.25" customHeight="1" x14ac:dyDescent="0.3">
      <c r="A39" s="1"/>
      <c r="B39" s="300" t="s">
        <v>43</v>
      </c>
      <c r="C39" s="302" t="s">
        <v>44</v>
      </c>
      <c r="D39" s="281" t="s">
        <v>45</v>
      </c>
      <c r="E39" s="54" t="s">
        <v>32</v>
      </c>
      <c r="F39" s="55" t="s">
        <v>33</v>
      </c>
      <c r="G39" s="3"/>
    </row>
    <row r="40" spans="1:8" ht="16.5" x14ac:dyDescent="0.3">
      <c r="A40" s="1"/>
      <c r="B40" s="301"/>
      <c r="C40" s="287"/>
      <c r="D40" s="282"/>
      <c r="E40" s="57">
        <v>2026</v>
      </c>
      <c r="F40" s="58">
        <v>2026</v>
      </c>
      <c r="G40" s="3"/>
    </row>
    <row r="41" spans="1:8" ht="16.5" x14ac:dyDescent="0.3">
      <c r="A41" s="1"/>
      <c r="B41" s="301"/>
      <c r="C41" s="287"/>
      <c r="D41" s="282"/>
      <c r="E41" s="56" t="s">
        <v>46</v>
      </c>
      <c r="F41" s="59" t="s">
        <v>46</v>
      </c>
      <c r="G41" s="3"/>
    </row>
    <row r="42" spans="1:8" s="64" customFormat="1" ht="15" thickBot="1" x14ac:dyDescent="0.3">
      <c r="A42" s="60"/>
      <c r="B42" s="61">
        <v>1</v>
      </c>
      <c r="C42" s="62">
        <v>2</v>
      </c>
      <c r="D42" s="62" t="s">
        <v>47</v>
      </c>
      <c r="E42" s="62">
        <v>3</v>
      </c>
      <c r="F42" s="63">
        <v>4</v>
      </c>
      <c r="G42" s="3"/>
      <c r="H42" s="6"/>
    </row>
    <row r="43" spans="1:8" ht="16.5" x14ac:dyDescent="0.3">
      <c r="A43" s="1"/>
      <c r="B43" s="65" t="s">
        <v>48</v>
      </c>
      <c r="C43" s="66" t="s">
        <v>49</v>
      </c>
      <c r="D43" s="67" t="s">
        <v>50</v>
      </c>
      <c r="E43" s="68">
        <f>+E44+E45+E46+E47</f>
        <v>1.0500000000000001E-2</v>
      </c>
      <c r="F43" s="69">
        <f>+F44+F45+F46+F47</f>
        <v>0</v>
      </c>
      <c r="G43" s="36" t="s">
        <v>19</v>
      </c>
    </row>
    <row r="44" spans="1:8" ht="17.100000000000001" customHeight="1" x14ac:dyDescent="0.3">
      <c r="A44" s="1"/>
      <c r="B44" s="70" t="s">
        <v>51</v>
      </c>
      <c r="C44" s="71" t="s">
        <v>52</v>
      </c>
      <c r="D44" s="72" t="s">
        <v>50</v>
      </c>
      <c r="E44" s="73"/>
      <c r="F44" s="74"/>
      <c r="G44" s="36" t="s">
        <v>19</v>
      </c>
    </row>
    <row r="45" spans="1:8" ht="17.100000000000001" customHeight="1" x14ac:dyDescent="0.3">
      <c r="A45" s="1"/>
      <c r="B45" s="70" t="s">
        <v>53</v>
      </c>
      <c r="C45" s="71" t="s">
        <v>54</v>
      </c>
      <c r="D45" s="72" t="s">
        <v>50</v>
      </c>
      <c r="E45" s="73"/>
      <c r="F45" s="74"/>
      <c r="G45" s="36" t="s">
        <v>19</v>
      </c>
    </row>
    <row r="46" spans="1:8" ht="17.100000000000001" customHeight="1" x14ac:dyDescent="0.3">
      <c r="A46" s="1"/>
      <c r="B46" s="70" t="s">
        <v>55</v>
      </c>
      <c r="C46" s="71" t="s">
        <v>56</v>
      </c>
      <c r="D46" s="72" t="s">
        <v>50</v>
      </c>
      <c r="E46" s="73"/>
      <c r="F46" s="74"/>
      <c r="G46" s="36" t="s">
        <v>19</v>
      </c>
    </row>
    <row r="47" spans="1:8" ht="17.100000000000001" customHeight="1" thickBot="1" x14ac:dyDescent="0.35">
      <c r="A47" s="1"/>
      <c r="B47" s="75" t="s">
        <v>57</v>
      </c>
      <c r="C47" s="76" t="s">
        <v>58</v>
      </c>
      <c r="D47" s="77" t="s">
        <v>50</v>
      </c>
      <c r="E47" s="78">
        <v>1.0500000000000001E-2</v>
      </c>
      <c r="F47" s="79"/>
      <c r="G47" s="36" t="s">
        <v>19</v>
      </c>
    </row>
    <row r="48" spans="1:8" ht="17.100000000000001" customHeight="1" x14ac:dyDescent="0.3">
      <c r="A48" s="1"/>
      <c r="B48" s="65" t="s">
        <v>59</v>
      </c>
      <c r="C48" s="66" t="s">
        <v>60</v>
      </c>
      <c r="D48" s="67" t="s">
        <v>50</v>
      </c>
      <c r="E48" s="68">
        <f>+E49+E50</f>
        <v>1.95E-2</v>
      </c>
      <c r="F48" s="69">
        <f>+F49+F50</f>
        <v>0</v>
      </c>
      <c r="G48" s="36" t="s">
        <v>19</v>
      </c>
    </row>
    <row r="49" spans="1:8" ht="17.100000000000001" customHeight="1" x14ac:dyDescent="0.3">
      <c r="A49" s="1"/>
      <c r="B49" s="70" t="s">
        <v>61</v>
      </c>
      <c r="C49" s="71" t="s">
        <v>62</v>
      </c>
      <c r="D49" s="72" t="s">
        <v>50</v>
      </c>
      <c r="E49" s="73">
        <v>1.95E-2</v>
      </c>
      <c r="F49" s="74"/>
      <c r="G49" s="36" t="s">
        <v>19</v>
      </c>
    </row>
    <row r="50" spans="1:8" ht="17.100000000000001" customHeight="1" thickBot="1" x14ac:dyDescent="0.35">
      <c r="A50" s="1"/>
      <c r="B50" s="75" t="s">
        <v>63</v>
      </c>
      <c r="C50" s="76" t="s">
        <v>64</v>
      </c>
      <c r="D50" s="77" t="s">
        <v>50</v>
      </c>
      <c r="E50" s="78"/>
      <c r="F50" s="79"/>
      <c r="G50" s="36" t="s">
        <v>19</v>
      </c>
    </row>
    <row r="51" spans="1:8" ht="17.100000000000001" customHeight="1" x14ac:dyDescent="0.3">
      <c r="A51" s="1"/>
      <c r="B51" s="65" t="s">
        <v>65</v>
      </c>
      <c r="C51" s="66" t="s">
        <v>66</v>
      </c>
      <c r="D51" s="67" t="s">
        <v>50</v>
      </c>
      <c r="E51" s="68">
        <f>+E52+E53</f>
        <v>6.0026000000000003E-2</v>
      </c>
      <c r="F51" s="69">
        <f>+F52+F53</f>
        <v>0</v>
      </c>
      <c r="G51" s="36" t="s">
        <v>19</v>
      </c>
    </row>
    <row r="52" spans="1:8" ht="17.100000000000001" customHeight="1" x14ac:dyDescent="0.3">
      <c r="A52" s="1"/>
      <c r="B52" s="70" t="s">
        <v>67</v>
      </c>
      <c r="C52" s="71" t="s">
        <v>68</v>
      </c>
      <c r="D52" s="72" t="s">
        <v>50</v>
      </c>
      <c r="E52" s="73">
        <v>4.2979000000000003E-2</v>
      </c>
      <c r="F52" s="74"/>
      <c r="G52" s="36" t="s">
        <v>19</v>
      </c>
    </row>
    <row r="53" spans="1:8" ht="17.100000000000001" customHeight="1" thickBot="1" x14ac:dyDescent="0.35">
      <c r="A53" s="1"/>
      <c r="B53" s="75" t="s">
        <v>69</v>
      </c>
      <c r="C53" s="76" t="s">
        <v>70</v>
      </c>
      <c r="D53" s="77" t="s">
        <v>50</v>
      </c>
      <c r="E53" s="78">
        <v>1.7047E-2</v>
      </c>
      <c r="F53" s="79"/>
      <c r="G53" s="36" t="s">
        <v>19</v>
      </c>
    </row>
    <row r="54" spans="1:8" ht="17.100000000000001" customHeight="1" x14ac:dyDescent="0.3">
      <c r="A54" s="1"/>
      <c r="B54" s="65" t="s">
        <v>71</v>
      </c>
      <c r="C54" s="66" t="s">
        <v>72</v>
      </c>
      <c r="D54" s="67" t="s">
        <v>50</v>
      </c>
      <c r="E54" s="80">
        <f>+E55+E56+E57+SUMIF(E58,"&gt;=0",E58)</f>
        <v>5.5E-2</v>
      </c>
      <c r="F54" s="81">
        <f>+F55+F56+F57+SUMIF(F58,"&gt;=0",F58)</f>
        <v>0</v>
      </c>
      <c r="G54" s="36" t="s">
        <v>19</v>
      </c>
    </row>
    <row r="55" spans="1:8" ht="17.100000000000001" customHeight="1" x14ac:dyDescent="0.3">
      <c r="A55" s="1"/>
      <c r="B55" s="70" t="s">
        <v>73</v>
      </c>
      <c r="C55" s="82" t="s">
        <v>74</v>
      </c>
      <c r="D55" s="72" t="s">
        <v>50</v>
      </c>
      <c r="E55" s="73"/>
      <c r="F55" s="74"/>
      <c r="G55" s="36" t="s">
        <v>19</v>
      </c>
    </row>
    <row r="56" spans="1:8" ht="17.100000000000001" customHeight="1" x14ac:dyDescent="0.3">
      <c r="A56" s="1"/>
      <c r="B56" s="70" t="s">
        <v>75</v>
      </c>
      <c r="C56" s="82" t="s">
        <v>76</v>
      </c>
      <c r="D56" s="72" t="s">
        <v>50</v>
      </c>
      <c r="E56" s="73"/>
      <c r="F56" s="74"/>
      <c r="G56" s="36" t="s">
        <v>19</v>
      </c>
    </row>
    <row r="57" spans="1:8" ht="17.100000000000001" customHeight="1" x14ac:dyDescent="0.3">
      <c r="A57" s="1"/>
      <c r="B57" s="70" t="s">
        <v>77</v>
      </c>
      <c r="C57" s="71" t="s">
        <v>78</v>
      </c>
      <c r="D57" s="72" t="s">
        <v>50</v>
      </c>
      <c r="E57" s="73">
        <v>5.0000000000000001E-3</v>
      </c>
      <c r="F57" s="74"/>
      <c r="G57" s="36" t="s">
        <v>19</v>
      </c>
    </row>
    <row r="58" spans="1:8" ht="17.100000000000001" customHeight="1" thickBot="1" x14ac:dyDescent="0.35">
      <c r="A58" s="1"/>
      <c r="B58" s="75" t="s">
        <v>79</v>
      </c>
      <c r="C58" s="83" t="s">
        <v>80</v>
      </c>
      <c r="D58" s="77" t="s">
        <v>50</v>
      </c>
      <c r="E58" s="84">
        <f>+E113</f>
        <v>0.05</v>
      </c>
      <c r="F58" s="85">
        <f>+F113</f>
        <v>0</v>
      </c>
      <c r="G58" s="36" t="s">
        <v>19</v>
      </c>
      <c r="H58" s="86"/>
    </row>
    <row r="59" spans="1:8" ht="17.100000000000001" customHeight="1" x14ac:dyDescent="0.3">
      <c r="A59" s="1"/>
      <c r="B59" s="65" t="s">
        <v>81</v>
      </c>
      <c r="C59" s="66" t="s">
        <v>82</v>
      </c>
      <c r="D59" s="67" t="s">
        <v>50</v>
      </c>
      <c r="E59" s="68">
        <f>+E60+E61+E62</f>
        <v>3.3849999999999998E-2</v>
      </c>
      <c r="F59" s="69">
        <f>+F60+F61+F62</f>
        <v>0</v>
      </c>
      <c r="G59" s="36" t="s">
        <v>19</v>
      </c>
    </row>
    <row r="60" spans="1:8" ht="17.100000000000001" customHeight="1" x14ac:dyDescent="0.3">
      <c r="A60" s="1"/>
      <c r="B60" s="70" t="s">
        <v>83</v>
      </c>
      <c r="C60" s="71" t="s">
        <v>84</v>
      </c>
      <c r="D60" s="72" t="s">
        <v>50</v>
      </c>
      <c r="E60" s="73"/>
      <c r="F60" s="74"/>
      <c r="G60" s="36" t="s">
        <v>19</v>
      </c>
    </row>
    <row r="61" spans="1:8" ht="17.100000000000001" customHeight="1" x14ac:dyDescent="0.3">
      <c r="A61" s="1"/>
      <c r="B61" s="70" t="s">
        <v>85</v>
      </c>
      <c r="C61" s="71" t="s">
        <v>86</v>
      </c>
      <c r="D61" s="72" t="s">
        <v>50</v>
      </c>
      <c r="E61" s="73">
        <v>3.3849999999999998E-2</v>
      </c>
      <c r="F61" s="74"/>
      <c r="G61" s="36" t="s">
        <v>19</v>
      </c>
    </row>
    <row r="62" spans="1:8" ht="17.100000000000001" customHeight="1" thickBot="1" x14ac:dyDescent="0.35">
      <c r="A62" s="1"/>
      <c r="B62" s="75" t="s">
        <v>87</v>
      </c>
      <c r="C62" s="76" t="s">
        <v>88</v>
      </c>
      <c r="D62" s="77" t="s">
        <v>50</v>
      </c>
      <c r="E62" s="78"/>
      <c r="F62" s="79"/>
      <c r="G62" s="36" t="s">
        <v>19</v>
      </c>
    </row>
    <row r="63" spans="1:8" ht="17.100000000000001" customHeight="1" x14ac:dyDescent="0.3">
      <c r="A63" s="1"/>
      <c r="B63" s="87" t="s">
        <v>89</v>
      </c>
      <c r="C63" s="35" t="s">
        <v>90</v>
      </c>
      <c r="D63" s="88" t="s">
        <v>50</v>
      </c>
      <c r="E63" s="89"/>
      <c r="F63" s="90"/>
      <c r="G63" s="36" t="s">
        <v>19</v>
      </c>
    </row>
    <row r="64" spans="1:8" ht="17.100000000000001" customHeight="1" x14ac:dyDescent="0.3">
      <c r="A64" s="1"/>
      <c r="B64" s="87" t="s">
        <v>91</v>
      </c>
      <c r="C64" s="35" t="s">
        <v>92</v>
      </c>
      <c r="D64" s="88" t="s">
        <v>50</v>
      </c>
      <c r="E64" s="91"/>
      <c r="F64" s="92"/>
      <c r="G64" s="36" t="s">
        <v>19</v>
      </c>
      <c r="H64" s="4"/>
    </row>
    <row r="65" spans="1:8" ht="17.100000000000001" customHeight="1" thickBot="1" x14ac:dyDescent="0.35">
      <c r="A65" s="1"/>
      <c r="B65" s="93" t="s">
        <v>93</v>
      </c>
      <c r="C65" s="94" t="s">
        <v>94</v>
      </c>
      <c r="D65" s="95" t="s">
        <v>50</v>
      </c>
      <c r="E65" s="96">
        <v>4.2770000000000004E-3</v>
      </c>
      <c r="F65" s="97"/>
      <c r="G65" s="36" t="s">
        <v>19</v>
      </c>
    </row>
    <row r="66" spans="1:8" ht="17.100000000000001" customHeight="1" x14ac:dyDescent="0.3">
      <c r="A66" s="1"/>
      <c r="B66" s="87" t="s">
        <v>95</v>
      </c>
      <c r="C66" s="98" t="s">
        <v>96</v>
      </c>
      <c r="D66" s="99" t="s">
        <v>50</v>
      </c>
      <c r="E66" s="89">
        <v>1.2892000000000001E-2</v>
      </c>
      <c r="F66" s="90"/>
      <c r="G66" s="36" t="s">
        <v>19</v>
      </c>
    </row>
    <row r="67" spans="1:8" ht="17.100000000000001" customHeight="1" thickBot="1" x14ac:dyDescent="0.35">
      <c r="A67" s="1"/>
      <c r="B67" s="75" t="s">
        <v>97</v>
      </c>
      <c r="C67" s="76" t="s">
        <v>98</v>
      </c>
      <c r="D67" s="77" t="s">
        <v>50</v>
      </c>
      <c r="E67" s="78"/>
      <c r="F67" s="79"/>
      <c r="G67" s="36" t="s">
        <v>19</v>
      </c>
    </row>
    <row r="68" spans="1:8" ht="17.100000000000001" customHeight="1" thickBot="1" x14ac:dyDescent="0.35">
      <c r="A68" s="1"/>
      <c r="B68" s="100" t="s">
        <v>99</v>
      </c>
      <c r="C68" s="101" t="s">
        <v>100</v>
      </c>
      <c r="D68" s="102" t="s">
        <v>50</v>
      </c>
      <c r="E68" s="103">
        <f>+E43+E48+E51+E54+E63+E64+E65+E66+E59</f>
        <v>0.19604499999999997</v>
      </c>
      <c r="F68" s="104">
        <f>+F43+F48+F51+F54+F63+F64+F65+F66+F59</f>
        <v>0</v>
      </c>
      <c r="G68" s="36" t="s">
        <v>19</v>
      </c>
    </row>
    <row r="69" spans="1:8" ht="17.25" thickBot="1" x14ac:dyDescent="0.35">
      <c r="A69" s="1"/>
      <c r="B69" s="105"/>
      <c r="C69" s="106"/>
      <c r="D69" s="107"/>
      <c r="E69" s="106"/>
      <c r="F69" s="106"/>
      <c r="G69" s="3"/>
    </row>
    <row r="70" spans="1:8" ht="16.5" x14ac:dyDescent="0.3">
      <c r="A70" s="1"/>
      <c r="B70" s="108" t="s">
        <v>101</v>
      </c>
      <c r="C70" s="109" t="s">
        <v>102</v>
      </c>
      <c r="D70" s="110" t="s">
        <v>103</v>
      </c>
      <c r="E70" s="111">
        <v>0.13</v>
      </c>
      <c r="F70" s="112"/>
      <c r="G70" s="36" t="s">
        <v>19</v>
      </c>
    </row>
    <row r="71" spans="1:8" ht="16.5" x14ac:dyDescent="0.3">
      <c r="A71" s="1"/>
      <c r="B71" s="113" t="s">
        <v>104</v>
      </c>
      <c r="C71" s="114" t="s">
        <v>105</v>
      </c>
      <c r="D71" s="115" t="s">
        <v>106</v>
      </c>
      <c r="E71" s="73">
        <v>4.9630000000000004E-3</v>
      </c>
      <c r="F71" s="116" t="s">
        <v>107</v>
      </c>
      <c r="G71" s="36" t="s">
        <v>19</v>
      </c>
      <c r="H71" s="117"/>
    </row>
    <row r="72" spans="1:8" ht="16.5" x14ac:dyDescent="0.3">
      <c r="A72" s="1"/>
      <c r="B72" s="113" t="s">
        <v>108</v>
      </c>
      <c r="C72" s="118" t="s">
        <v>109</v>
      </c>
      <c r="D72" s="115" t="s">
        <v>106</v>
      </c>
      <c r="E72" s="73"/>
      <c r="F72" s="116" t="s">
        <v>107</v>
      </c>
      <c r="G72" s="36" t="s">
        <v>19</v>
      </c>
    </row>
    <row r="73" spans="1:8" ht="16.5" x14ac:dyDescent="0.3">
      <c r="A73" s="1"/>
      <c r="B73" s="113" t="s">
        <v>110</v>
      </c>
      <c r="C73" s="114" t="s">
        <v>111</v>
      </c>
      <c r="D73" s="115" t="s">
        <v>106</v>
      </c>
      <c r="E73" s="119" t="s">
        <v>107</v>
      </c>
      <c r="F73" s="74"/>
      <c r="G73" s="36" t="s">
        <v>19</v>
      </c>
      <c r="H73" s="120"/>
    </row>
    <row r="74" spans="1:8" ht="16.5" x14ac:dyDescent="0.3">
      <c r="A74" s="1"/>
      <c r="B74" s="113" t="s">
        <v>112</v>
      </c>
      <c r="C74" s="118" t="s">
        <v>113</v>
      </c>
      <c r="D74" s="115" t="s">
        <v>106</v>
      </c>
      <c r="E74" s="119" t="s">
        <v>107</v>
      </c>
      <c r="F74" s="74"/>
      <c r="G74" s="36" t="s">
        <v>19</v>
      </c>
    </row>
    <row r="75" spans="1:8" ht="16.5" x14ac:dyDescent="0.3">
      <c r="A75" s="1"/>
      <c r="B75" s="113" t="s">
        <v>114</v>
      </c>
      <c r="C75" s="114" t="s">
        <v>115</v>
      </c>
      <c r="D75" s="115" t="s">
        <v>106</v>
      </c>
      <c r="E75" s="119" t="s">
        <v>107</v>
      </c>
      <c r="F75" s="74"/>
      <c r="G75" s="36" t="s">
        <v>19</v>
      </c>
      <c r="H75" s="120"/>
    </row>
    <row r="76" spans="1:8" ht="16.5" x14ac:dyDescent="0.3">
      <c r="A76" s="1"/>
      <c r="B76" s="113" t="s">
        <v>116</v>
      </c>
      <c r="C76" s="114" t="s">
        <v>117</v>
      </c>
      <c r="D76" s="115" t="s">
        <v>106</v>
      </c>
      <c r="E76" s="119" t="s">
        <v>107</v>
      </c>
      <c r="F76" s="74"/>
      <c r="G76" s="36" t="s">
        <v>19</v>
      </c>
    </row>
    <row r="77" spans="1:8" ht="16.5" x14ac:dyDescent="0.3">
      <c r="A77" s="1"/>
      <c r="B77" s="113" t="s">
        <v>118</v>
      </c>
      <c r="C77" s="114" t="s">
        <v>119</v>
      </c>
      <c r="D77" s="115" t="s">
        <v>106</v>
      </c>
      <c r="E77" s="91"/>
      <c r="F77" s="74"/>
      <c r="G77" s="36" t="s">
        <v>19</v>
      </c>
      <c r="H77" s="10"/>
    </row>
    <row r="78" spans="1:8" ht="16.5" x14ac:dyDescent="0.3">
      <c r="A78" s="1"/>
      <c r="B78" s="113" t="s">
        <v>120</v>
      </c>
      <c r="C78" s="114" t="s">
        <v>121</v>
      </c>
      <c r="D78" s="115" t="s">
        <v>106</v>
      </c>
      <c r="E78" s="91"/>
      <c r="F78" s="74"/>
      <c r="G78" s="36" t="s">
        <v>19</v>
      </c>
      <c r="H78" s="10"/>
    </row>
    <row r="79" spans="1:8" ht="17.25" thickBot="1" x14ac:dyDescent="0.35">
      <c r="A79" s="1"/>
      <c r="B79" s="121" t="s">
        <v>122</v>
      </c>
      <c r="C79" s="122" t="s">
        <v>123</v>
      </c>
      <c r="D79" s="123" t="s">
        <v>124</v>
      </c>
      <c r="E79" s="96">
        <v>5.1999999999999998E-3</v>
      </c>
      <c r="F79" s="97"/>
      <c r="G79" s="36" t="s">
        <v>19</v>
      </c>
      <c r="H79" s="10"/>
    </row>
    <row r="80" spans="1:8" ht="16.5" x14ac:dyDescent="0.3">
      <c r="A80" s="1"/>
      <c r="B80" s="17"/>
      <c r="C80" s="1"/>
      <c r="D80" s="1"/>
      <c r="E80" s="1"/>
      <c r="F80" s="1"/>
      <c r="G80" s="36"/>
    </row>
    <row r="81" spans="1:8" ht="16.5" x14ac:dyDescent="0.3">
      <c r="A81" s="1"/>
      <c r="B81" s="17" t="s">
        <v>125</v>
      </c>
      <c r="C81" s="1"/>
      <c r="D81" s="1"/>
      <c r="E81" s="1"/>
      <c r="F81" s="1"/>
      <c r="G81" s="3"/>
    </row>
    <row r="82" spans="1:8" ht="16.5" x14ac:dyDescent="0.3">
      <c r="A82" s="1"/>
      <c r="B82" s="124" t="s">
        <v>126</v>
      </c>
      <c r="C82" s="125"/>
      <c r="D82" s="1"/>
      <c r="E82" s="1"/>
      <c r="F82" s="1"/>
      <c r="G82" s="3"/>
    </row>
    <row r="83" spans="1:8" ht="16.5" x14ac:dyDescent="0.3">
      <c r="A83" s="1"/>
      <c r="B83" s="124" t="s">
        <v>127</v>
      </c>
      <c r="C83" s="1"/>
      <c r="D83" s="1"/>
      <c r="E83" s="1"/>
      <c r="F83" s="1"/>
      <c r="G83" s="126"/>
    </row>
    <row r="84" spans="1:8" ht="16.5" x14ac:dyDescent="0.3">
      <c r="A84" s="1"/>
      <c r="B84" s="124" t="s">
        <v>128</v>
      </c>
      <c r="C84" s="1"/>
      <c r="D84" s="1"/>
      <c r="E84" s="1"/>
      <c r="F84" s="1"/>
      <c r="G84" s="3"/>
    </row>
    <row r="85" spans="1:8" ht="16.5" x14ac:dyDescent="0.3">
      <c r="A85" s="1"/>
      <c r="B85" s="124" t="s">
        <v>129</v>
      </c>
      <c r="C85" s="1"/>
      <c r="D85" s="1"/>
      <c r="E85" s="1"/>
      <c r="F85" s="1"/>
      <c r="G85" s="3"/>
    </row>
    <row r="86" spans="1:8" ht="16.5" x14ac:dyDescent="0.3">
      <c r="A86" s="1"/>
      <c r="B86" s="124" t="s">
        <v>130</v>
      </c>
      <c r="C86" s="1"/>
      <c r="D86" s="1"/>
      <c r="E86" s="1"/>
      <c r="F86" s="1"/>
      <c r="G86" s="3"/>
    </row>
    <row r="87" spans="1:8" ht="16.5" x14ac:dyDescent="0.3">
      <c r="A87" s="1"/>
      <c r="B87" s="125"/>
      <c r="C87" s="1"/>
      <c r="D87" s="1"/>
      <c r="E87" s="1"/>
      <c r="F87" s="1"/>
      <c r="G87" s="3"/>
    </row>
    <row r="88" spans="1:8" ht="17.25" thickBot="1" x14ac:dyDescent="0.35">
      <c r="A88" s="1"/>
      <c r="B88" s="33" t="s">
        <v>131</v>
      </c>
      <c r="C88" s="1"/>
      <c r="D88" s="1"/>
      <c r="E88" s="1"/>
      <c r="F88" s="1"/>
      <c r="G88" s="3"/>
    </row>
    <row r="89" spans="1:8" ht="21" thickBot="1" x14ac:dyDescent="0.35">
      <c r="A89" s="1"/>
      <c r="B89" s="292" t="s">
        <v>132</v>
      </c>
      <c r="C89" s="284"/>
      <c r="D89" s="284"/>
      <c r="E89" s="284"/>
      <c r="F89" s="285"/>
      <c r="G89" s="127"/>
      <c r="H89" s="120"/>
    </row>
    <row r="90" spans="1:8" ht="16.5" x14ac:dyDescent="0.3">
      <c r="A90" s="1"/>
      <c r="B90" s="303"/>
      <c r="C90" s="302" t="s">
        <v>133</v>
      </c>
      <c r="D90" s="295" t="s">
        <v>134</v>
      </c>
      <c r="E90" s="54" t="s">
        <v>32</v>
      </c>
      <c r="F90" s="55" t="s">
        <v>33</v>
      </c>
      <c r="G90" s="291"/>
    </row>
    <row r="91" spans="1:8" ht="16.5" x14ac:dyDescent="0.3">
      <c r="A91" s="1"/>
      <c r="B91" s="286"/>
      <c r="C91" s="287"/>
      <c r="D91" s="304"/>
      <c r="E91" s="56" t="s">
        <v>46</v>
      </c>
      <c r="F91" s="59" t="s">
        <v>46</v>
      </c>
      <c r="G91" s="291"/>
    </row>
    <row r="92" spans="1:8" ht="17.25" thickBot="1" x14ac:dyDescent="0.35">
      <c r="A92" s="1"/>
      <c r="B92" s="128">
        <v>1</v>
      </c>
      <c r="C92" s="129">
        <v>2</v>
      </c>
      <c r="D92" s="129" t="s">
        <v>47</v>
      </c>
      <c r="E92" s="130" t="s">
        <v>135</v>
      </c>
      <c r="F92" s="131" t="s">
        <v>136</v>
      </c>
      <c r="G92" s="291"/>
    </row>
    <row r="93" spans="1:8" ht="16.5" x14ac:dyDescent="0.3">
      <c r="A93" s="1"/>
      <c r="B93" s="132" t="s">
        <v>137</v>
      </c>
      <c r="C93" s="133" t="s">
        <v>138</v>
      </c>
      <c r="D93" s="134" t="s">
        <v>139</v>
      </c>
      <c r="E93" s="68">
        <f>+IFERROR(+IF(E71&lt;&gt;0,E68/E71,IF(E78&lt;&gt;0,E68/E78,E68/E77))," ")</f>
        <v>39.50130969171871</v>
      </c>
      <c r="F93" s="69" t="str">
        <f>IFERROR(IF((F73+F75)&lt;&gt;0,F68/(F73+F75),IF(F77&lt;&gt;0,F68/F77,F68/F78)),"  ")</f>
        <v xml:space="preserve">  </v>
      </c>
      <c r="G93" s="36" t="s">
        <v>19</v>
      </c>
      <c r="H93" s="4"/>
    </row>
    <row r="94" spans="1:8" ht="16.5" x14ac:dyDescent="0.3">
      <c r="A94" s="1"/>
      <c r="B94" s="113" t="s">
        <v>140</v>
      </c>
      <c r="C94" s="135" t="s">
        <v>141</v>
      </c>
      <c r="D94" s="115" t="s">
        <v>50</v>
      </c>
      <c r="E94" s="136">
        <f>IFERROR(+E95+E96,0)</f>
        <v>0</v>
      </c>
      <c r="F94" s="137">
        <f>IFERROR(+F95+F96,0)</f>
        <v>0</v>
      </c>
      <c r="G94" s="36" t="s">
        <v>19</v>
      </c>
      <c r="H94" s="138"/>
    </row>
    <row r="95" spans="1:8" ht="28.5" x14ac:dyDescent="0.3">
      <c r="A95" s="1"/>
      <c r="B95" s="139" t="s">
        <v>142</v>
      </c>
      <c r="C95" s="114" t="s">
        <v>143</v>
      </c>
      <c r="D95" s="115" t="s">
        <v>50</v>
      </c>
      <c r="E95" s="73"/>
      <c r="F95" s="74"/>
      <c r="G95" s="36" t="s">
        <v>19</v>
      </c>
      <c r="H95" s="4"/>
    </row>
    <row r="96" spans="1:8" ht="28.5" x14ac:dyDescent="0.3">
      <c r="A96" s="1"/>
      <c r="B96" s="139" t="s">
        <v>144</v>
      </c>
      <c r="C96" s="114" t="s">
        <v>145</v>
      </c>
      <c r="D96" s="115" t="s">
        <v>50</v>
      </c>
      <c r="E96" s="73"/>
      <c r="F96" s="74"/>
      <c r="G96" s="36" t="s">
        <v>19</v>
      </c>
    </row>
    <row r="97" spans="1:11" ht="16.5" x14ac:dyDescent="0.3">
      <c r="A97" s="1"/>
      <c r="B97" s="113" t="s">
        <v>146</v>
      </c>
      <c r="C97" s="135" t="s">
        <v>147</v>
      </c>
      <c r="D97" s="115" t="s">
        <v>50</v>
      </c>
      <c r="E97" s="136">
        <f>IFERROR(+E68+E94,0)</f>
        <v>0.19604499999999997</v>
      </c>
      <c r="F97" s="137">
        <f>IFERROR(+F68+F94,0)</f>
        <v>0</v>
      </c>
      <c r="G97" s="36" t="s">
        <v>19</v>
      </c>
      <c r="H97" s="138"/>
    </row>
    <row r="98" spans="1:11" ht="16.5" x14ac:dyDescent="0.3">
      <c r="A98" s="1"/>
      <c r="B98" s="113" t="s">
        <v>148</v>
      </c>
      <c r="C98" s="114" t="s">
        <v>149</v>
      </c>
      <c r="D98" s="115" t="s">
        <v>50</v>
      </c>
      <c r="E98" s="73">
        <v>3.8159999999999999E-3</v>
      </c>
      <c r="F98" s="74"/>
      <c r="G98" s="36" t="s">
        <v>19</v>
      </c>
    </row>
    <row r="99" spans="1:11" ht="27" customHeight="1" x14ac:dyDescent="0.3">
      <c r="A99" s="1"/>
      <c r="B99" s="113" t="s">
        <v>150</v>
      </c>
      <c r="C99" s="140" t="s">
        <v>151</v>
      </c>
      <c r="D99" s="115" t="s">
        <v>152</v>
      </c>
      <c r="E99" s="141">
        <f>IFERROR(+(E98/E97)*100," ")</f>
        <v>1.9464918768650059</v>
      </c>
      <c r="F99" s="142" t="str">
        <f>IFERROR(+(F98/F97)*100," ")</f>
        <v xml:space="preserve"> </v>
      </c>
      <c r="G99" s="36" t="s">
        <v>19</v>
      </c>
    </row>
    <row r="100" spans="1:11" ht="16.5" x14ac:dyDescent="0.3">
      <c r="A100" s="1"/>
      <c r="B100" s="113" t="s">
        <v>153</v>
      </c>
      <c r="C100" s="135" t="s">
        <v>154</v>
      </c>
      <c r="D100" s="115" t="s">
        <v>50</v>
      </c>
      <c r="E100" s="143">
        <f>+IF(E35-E55-E56&gt;=0,E35-E55-E56,"0,000000")</f>
        <v>0.05</v>
      </c>
      <c r="F100" s="144">
        <f>+IF(F35-F55-F56&gt;=0,F35-F55-F56,"0,000000")</f>
        <v>0</v>
      </c>
      <c r="G100" s="36" t="s">
        <v>19</v>
      </c>
      <c r="H100" s="4"/>
      <c r="K100" s="145"/>
    </row>
    <row r="101" spans="1:11" ht="16.5" x14ac:dyDescent="0.3">
      <c r="A101" s="1"/>
      <c r="B101" s="113" t="s">
        <v>155</v>
      </c>
      <c r="C101" s="114" t="s">
        <v>156</v>
      </c>
      <c r="D101" s="115" t="s">
        <v>50</v>
      </c>
      <c r="E101" s="146">
        <f>IFERROR(+E98-E100," ")</f>
        <v>-4.6184000000000003E-2</v>
      </c>
      <c r="F101" s="137">
        <f>IFERROR(+F98-F100," ")</f>
        <v>0</v>
      </c>
      <c r="G101" s="36" t="s">
        <v>19</v>
      </c>
    </row>
    <row r="102" spans="1:11" ht="16.5" x14ac:dyDescent="0.3">
      <c r="A102" s="1"/>
      <c r="B102" s="113" t="s">
        <v>157</v>
      </c>
      <c r="C102" s="114" t="s">
        <v>158</v>
      </c>
      <c r="D102" s="115" t="s">
        <v>50</v>
      </c>
      <c r="E102" s="136">
        <f>IFERROR(+E97+E98," ")</f>
        <v>0.19986099999999996</v>
      </c>
      <c r="F102" s="137">
        <f>IFERROR(+F97+F98," ")</f>
        <v>0</v>
      </c>
      <c r="G102" s="36" t="s">
        <v>19</v>
      </c>
    </row>
    <row r="103" spans="1:11" ht="16.5" x14ac:dyDescent="0.3">
      <c r="A103" s="1"/>
      <c r="B103" s="147" t="s">
        <v>159</v>
      </c>
      <c r="C103" s="114" t="s">
        <v>160</v>
      </c>
      <c r="D103" s="115" t="s">
        <v>106</v>
      </c>
      <c r="E103" s="148">
        <f>+IF(E71&lt;&gt;0,E71,IF(E78&lt;&gt;0,E78,E77))</f>
        <v>4.9630000000000004E-3</v>
      </c>
      <c r="F103" s="149">
        <f>+IF((F73+F75)&lt;&gt;0,F73+F75,IF(F77&lt;&gt;0,F77,F78))</f>
        <v>0</v>
      </c>
      <c r="G103" s="36" t="s">
        <v>19</v>
      </c>
      <c r="H103" s="150"/>
    </row>
    <row r="104" spans="1:11" ht="16.5" x14ac:dyDescent="0.3">
      <c r="A104" s="1"/>
      <c r="B104" s="113" t="s">
        <v>161</v>
      </c>
      <c r="C104" s="114" t="s">
        <v>162</v>
      </c>
      <c r="D104" s="115" t="s">
        <v>139</v>
      </c>
      <c r="E104" s="141">
        <f>IFERROR(FLOOR(+E102/E103,0.01)," ")</f>
        <v>40.270000000000003</v>
      </c>
      <c r="F104" s="142" t="str">
        <f>IFERROR(FLOOR(+F102/F103,0.01)," ")</f>
        <v xml:space="preserve"> </v>
      </c>
      <c r="G104" s="36" t="s">
        <v>19</v>
      </c>
    </row>
    <row r="105" spans="1:11" ht="16.5" x14ac:dyDescent="0.3">
      <c r="A105" s="1"/>
      <c r="B105" s="113" t="s">
        <v>163</v>
      </c>
      <c r="C105" s="114" t="s">
        <v>164</v>
      </c>
      <c r="D105" s="115" t="s">
        <v>139</v>
      </c>
      <c r="E105" s="151">
        <f>E104*1.12</f>
        <v>45.10240000000001</v>
      </c>
      <c r="F105" s="152"/>
      <c r="G105" s="36" t="s">
        <v>19</v>
      </c>
    </row>
    <row r="106" spans="1:11" ht="17.25" thickBot="1" x14ac:dyDescent="0.35">
      <c r="A106" s="1"/>
      <c r="B106" s="153" t="s">
        <v>165</v>
      </c>
      <c r="C106" s="154" t="s">
        <v>166</v>
      </c>
      <c r="D106" s="155" t="s">
        <v>139</v>
      </c>
      <c r="E106" s="156">
        <f>IFERROR(FLOOR(+IF((E55+E56)&lt;E34,(E68-E55-E56-E58+E34+E120)/E103,(E68-E113+E120)/E103),0.01)," ")</f>
        <v>49.57</v>
      </c>
      <c r="F106" s="157" t="str">
        <f>IFERROR(FLOOR(+IF((F55+F56)&lt;F34,(F68-F55-F56-F58+F34+F120)/F103,(F68-F113+F120)/F103),0.01)," ")</f>
        <v xml:space="preserve"> </v>
      </c>
      <c r="G106" s="36" t="s">
        <v>19</v>
      </c>
    </row>
    <row r="107" spans="1:11" ht="17.25" customHeight="1" x14ac:dyDescent="0.3">
      <c r="A107" s="1"/>
      <c r="B107" s="105"/>
      <c r="C107" s="106"/>
      <c r="D107" s="107"/>
      <c r="E107" s="106"/>
      <c r="F107" s="106"/>
      <c r="G107" s="158"/>
      <c r="H107" s="35"/>
    </row>
    <row r="108" spans="1:11" ht="17.25" thickBot="1" x14ac:dyDescent="0.35">
      <c r="A108" s="1"/>
      <c r="B108" s="33" t="s">
        <v>167</v>
      </c>
      <c r="C108" s="1"/>
      <c r="D108" s="1"/>
      <c r="E108" s="1"/>
      <c r="F108" s="1"/>
      <c r="G108" s="10" t="s">
        <v>168</v>
      </c>
    </row>
    <row r="109" spans="1:11" ht="21" thickBot="1" x14ac:dyDescent="0.35">
      <c r="A109" s="1"/>
      <c r="B109" s="292" t="s">
        <v>169</v>
      </c>
      <c r="C109" s="284"/>
      <c r="D109" s="284"/>
      <c r="E109" s="284"/>
      <c r="F109" s="285"/>
      <c r="G109" s="3"/>
    </row>
    <row r="110" spans="1:11" ht="25.5" customHeight="1" x14ac:dyDescent="0.3">
      <c r="A110" s="1"/>
      <c r="B110" s="293" t="s">
        <v>43</v>
      </c>
      <c r="C110" s="295" t="s">
        <v>170</v>
      </c>
      <c r="D110" s="295" t="s">
        <v>171</v>
      </c>
      <c r="E110" s="54" t="s">
        <v>32</v>
      </c>
      <c r="F110" s="55" t="s">
        <v>33</v>
      </c>
      <c r="G110" s="3"/>
    </row>
    <row r="111" spans="1:11" ht="29.25" thickBot="1" x14ac:dyDescent="0.35">
      <c r="A111" s="1"/>
      <c r="B111" s="294"/>
      <c r="C111" s="296"/>
      <c r="D111" s="296"/>
      <c r="E111" s="159" t="s">
        <v>172</v>
      </c>
      <c r="F111" s="160" t="s">
        <v>172</v>
      </c>
      <c r="G111" s="10"/>
    </row>
    <row r="112" spans="1:11" ht="17.25" thickBot="1" x14ac:dyDescent="0.35">
      <c r="A112" s="1"/>
      <c r="B112" s="161">
        <v>1</v>
      </c>
      <c r="C112" s="162">
        <v>2</v>
      </c>
      <c r="D112" s="162" t="s">
        <v>47</v>
      </c>
      <c r="E112" s="162">
        <v>3</v>
      </c>
      <c r="F112" s="163">
        <v>4</v>
      </c>
      <c r="G112" s="10"/>
    </row>
    <row r="113" spans="1:8" ht="27.95" customHeight="1" x14ac:dyDescent="0.3">
      <c r="A113" s="1"/>
      <c r="B113" s="164" t="s">
        <v>79</v>
      </c>
      <c r="C113" s="109" t="s">
        <v>173</v>
      </c>
      <c r="D113" s="110" t="s">
        <v>50</v>
      </c>
      <c r="E113" s="165">
        <v>0.05</v>
      </c>
      <c r="F113" s="166"/>
      <c r="G113" s="36" t="s">
        <v>19</v>
      </c>
    </row>
    <row r="114" spans="1:8" ht="28.5" x14ac:dyDescent="0.3">
      <c r="A114" s="1"/>
      <c r="B114" s="167" t="s">
        <v>174</v>
      </c>
      <c r="C114" s="168" t="s">
        <v>175</v>
      </c>
      <c r="D114" s="134" t="s">
        <v>50</v>
      </c>
      <c r="E114" s="73"/>
      <c r="F114" s="74"/>
      <c r="G114" s="36" t="s">
        <v>19</v>
      </c>
    </row>
    <row r="115" spans="1:8" ht="42.75" x14ac:dyDescent="0.3">
      <c r="A115" s="1"/>
      <c r="B115" s="139" t="s">
        <v>176</v>
      </c>
      <c r="C115" s="169" t="s">
        <v>177</v>
      </c>
      <c r="D115" s="115" t="s">
        <v>50</v>
      </c>
      <c r="E115" s="73"/>
      <c r="F115" s="74"/>
      <c r="G115" s="36" t="s">
        <v>19</v>
      </c>
    </row>
    <row r="116" spans="1:8" ht="42.75" x14ac:dyDescent="0.3">
      <c r="A116" s="1"/>
      <c r="B116" s="139" t="s">
        <v>178</v>
      </c>
      <c r="C116" s="169" t="s">
        <v>179</v>
      </c>
      <c r="D116" s="115" t="s">
        <v>50</v>
      </c>
      <c r="E116" s="73"/>
      <c r="F116" s="74"/>
      <c r="G116" s="36" t="s">
        <v>19</v>
      </c>
    </row>
    <row r="117" spans="1:8" ht="28.5" x14ac:dyDescent="0.3">
      <c r="A117" s="1"/>
      <c r="B117" s="139" t="s">
        <v>180</v>
      </c>
      <c r="C117" s="169" t="s">
        <v>181</v>
      </c>
      <c r="D117" s="115" t="s">
        <v>50</v>
      </c>
      <c r="E117" s="73"/>
      <c r="F117" s="74"/>
      <c r="G117" s="36" t="s">
        <v>19</v>
      </c>
    </row>
    <row r="118" spans="1:8" ht="27.95" customHeight="1" x14ac:dyDescent="0.3">
      <c r="A118" s="1"/>
      <c r="B118" s="139" t="s">
        <v>182</v>
      </c>
      <c r="C118" s="169" t="s">
        <v>183</v>
      </c>
      <c r="D118" s="115" t="s">
        <v>50</v>
      </c>
      <c r="E118" s="136">
        <f>+E113-E114-E115-E116-E117</f>
        <v>0.05</v>
      </c>
      <c r="F118" s="137">
        <f>+F113-F114-F115-F116-F117</f>
        <v>0</v>
      </c>
      <c r="G118" s="36" t="s">
        <v>19</v>
      </c>
    </row>
    <row r="119" spans="1:8" ht="28.5" x14ac:dyDescent="0.3">
      <c r="A119" s="1"/>
      <c r="B119" s="139" t="s">
        <v>184</v>
      </c>
      <c r="C119" s="169" t="s">
        <v>185</v>
      </c>
      <c r="D119" s="115" t="s">
        <v>50</v>
      </c>
      <c r="E119" s="73">
        <v>0.05</v>
      </c>
      <c r="F119" s="74"/>
      <c r="G119" s="36" t="s">
        <v>19</v>
      </c>
    </row>
    <row r="120" spans="1:8" ht="42.75" x14ac:dyDescent="0.3">
      <c r="A120" s="1"/>
      <c r="B120" s="139" t="s">
        <v>186</v>
      </c>
      <c r="C120" s="140" t="s">
        <v>187</v>
      </c>
      <c r="D120" s="115" t="s">
        <v>50</v>
      </c>
      <c r="E120" s="136">
        <f>IFERROR(+IF((E114+E115)&lt;(E121),E116+E117+E121,E114+E115+E116+E117),"  ")</f>
        <v>0.05</v>
      </c>
      <c r="F120" s="137">
        <f>IFERROR(+IF((F114+F115)&lt;(F121),F116+F117+F121,F114+F115+F116+F117)," ")</f>
        <v>0</v>
      </c>
      <c r="G120" s="36" t="s">
        <v>19</v>
      </c>
    </row>
    <row r="121" spans="1:8" ht="28.5" x14ac:dyDescent="0.3">
      <c r="A121" s="1"/>
      <c r="B121" s="139" t="s">
        <v>188</v>
      </c>
      <c r="C121" s="140" t="s">
        <v>189</v>
      </c>
      <c r="D121" s="115" t="s">
        <v>50</v>
      </c>
      <c r="E121" s="73">
        <v>0.05</v>
      </c>
      <c r="F121" s="74"/>
      <c r="G121" s="36" t="s">
        <v>19</v>
      </c>
    </row>
    <row r="122" spans="1:8" ht="29.25" thickBot="1" x14ac:dyDescent="0.35">
      <c r="A122" s="1"/>
      <c r="B122" s="170" t="s">
        <v>190</v>
      </c>
      <c r="C122" s="171" t="s">
        <v>191</v>
      </c>
      <c r="D122" s="155" t="s">
        <v>50</v>
      </c>
      <c r="E122" s="78">
        <v>0.05</v>
      </c>
      <c r="F122" s="79"/>
      <c r="G122" s="36" t="s">
        <v>19</v>
      </c>
    </row>
    <row r="123" spans="1:8" ht="17.25" x14ac:dyDescent="0.3">
      <c r="A123" s="1"/>
      <c r="B123" s="53"/>
      <c r="C123" s="1"/>
      <c r="D123" s="1"/>
      <c r="E123" s="1"/>
      <c r="F123" s="1"/>
      <c r="G123" s="3"/>
    </row>
    <row r="124" spans="1:8" ht="16.5" x14ac:dyDescent="0.3">
      <c r="A124" s="1"/>
      <c r="B124" s="172"/>
      <c r="C124" s="1"/>
      <c r="D124" s="173"/>
      <c r="E124" s="174"/>
      <c r="F124" s="173"/>
      <c r="G124" s="175"/>
      <c r="H124" s="34"/>
    </row>
    <row r="125" spans="1:8" ht="17.25" thickBot="1" x14ac:dyDescent="0.35">
      <c r="A125" s="1"/>
      <c r="B125" s="33" t="s">
        <v>192</v>
      </c>
      <c r="C125" s="176"/>
      <c r="D125" s="176"/>
      <c r="E125" s="173"/>
      <c r="F125" s="173"/>
      <c r="G125" s="177"/>
      <c r="H125" s="34"/>
    </row>
    <row r="126" spans="1:8" ht="44.1" customHeight="1" thickBot="1" x14ac:dyDescent="0.35">
      <c r="A126" s="1"/>
      <c r="B126" s="297" t="str">
        <f>+IF(AND([6]Identifikace!D21="Prosím vyberte",[6]Identifikace!N21="Prosím vyberte"),"Vyplňte, prosím, v listu Identifikace, zda uplatňujete dvousložkovou formu ceny.",IF(OR([6]Identifikace!D21="ano",[6]Identifikace!N21="ano"),"V listu Identifikace jste uvedli, že uplatňujete DVOUSLOŽKOVOU FORMU CENY, vyplňte, prosím, tuto tabulku.",IF([6]Identifikace!D21=[6]Identifikace!N21="ne""V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Vyplňte, prosím, v listu Identifikace, zda uplatňujete dvousložkovou formu ceny.</v>
      </c>
      <c r="C126" s="298"/>
      <c r="D126" s="298"/>
      <c r="E126" s="298"/>
      <c r="F126" s="299"/>
      <c r="G126" s="177"/>
      <c r="H126" s="34"/>
    </row>
    <row r="127" spans="1:8" ht="17.25" thickBot="1" x14ac:dyDescent="0.35">
      <c r="A127" s="1"/>
      <c r="B127" s="33"/>
      <c r="C127" s="176"/>
      <c r="D127" s="176"/>
      <c r="E127" s="173"/>
      <c r="F127" s="173"/>
      <c r="G127" s="177"/>
      <c r="H127" s="34"/>
    </row>
    <row r="128" spans="1:8" ht="56.25" customHeight="1" thickBot="1" x14ac:dyDescent="0.35">
      <c r="A128" s="1"/>
      <c r="B128" s="283" t="s">
        <v>193</v>
      </c>
      <c r="C128" s="284"/>
      <c r="D128" s="284"/>
      <c r="E128" s="284"/>
      <c r="F128" s="285"/>
      <c r="G128" s="127"/>
      <c r="H128" s="117"/>
    </row>
    <row r="129" spans="1:8" ht="16.5" x14ac:dyDescent="0.3">
      <c r="A129" s="1"/>
      <c r="B129" s="286"/>
      <c r="C129" s="287" t="s">
        <v>133</v>
      </c>
      <c r="D129" s="287" t="s">
        <v>134</v>
      </c>
      <c r="E129" s="178" t="s">
        <v>32</v>
      </c>
      <c r="F129" s="179" t="s">
        <v>33</v>
      </c>
      <c r="G129" s="288"/>
    </row>
    <row r="130" spans="1:8" ht="16.5" x14ac:dyDescent="0.3">
      <c r="A130" s="1"/>
      <c r="B130" s="286"/>
      <c r="C130" s="287"/>
      <c r="D130" s="287"/>
      <c r="E130" s="56" t="s">
        <v>46</v>
      </c>
      <c r="F130" s="59" t="s">
        <v>46</v>
      </c>
      <c r="G130" s="288"/>
    </row>
    <row r="131" spans="1:8" ht="17.25" thickBot="1" x14ac:dyDescent="0.35">
      <c r="A131" s="1"/>
      <c r="B131" s="180">
        <v>1</v>
      </c>
      <c r="C131" s="130">
        <v>2</v>
      </c>
      <c r="D131" s="130" t="s">
        <v>47</v>
      </c>
      <c r="E131" s="130">
        <v>3</v>
      </c>
      <c r="F131" s="131">
        <v>4</v>
      </c>
      <c r="G131" s="288"/>
    </row>
    <row r="132" spans="1:8" ht="28.5" x14ac:dyDescent="0.3">
      <c r="A132" s="1"/>
      <c r="B132" s="108" t="s">
        <v>194</v>
      </c>
      <c r="C132" s="109" t="s">
        <v>195</v>
      </c>
      <c r="D132" s="110" t="s">
        <v>50</v>
      </c>
      <c r="E132" s="165"/>
      <c r="F132" s="166"/>
      <c r="G132" s="36" t="s">
        <v>19</v>
      </c>
    </row>
    <row r="133" spans="1:8" ht="28.5" x14ac:dyDescent="0.3">
      <c r="A133" s="1"/>
      <c r="B133" s="113" t="s">
        <v>196</v>
      </c>
      <c r="C133" s="114" t="s">
        <v>197</v>
      </c>
      <c r="D133" s="115" t="s">
        <v>152</v>
      </c>
      <c r="E133" s="141">
        <f>IFERROR(+(E132/E102)*100,"  ")</f>
        <v>0</v>
      </c>
      <c r="F133" s="142" t="str">
        <f>IFERROR(+(F132/F102)*100,"  ")</f>
        <v xml:space="preserve">  </v>
      </c>
      <c r="G133" s="36" t="s">
        <v>19</v>
      </c>
    </row>
    <row r="134" spans="1:8" ht="28.5" x14ac:dyDescent="0.3">
      <c r="A134" s="1"/>
      <c r="B134" s="113" t="s">
        <v>198</v>
      </c>
      <c r="C134" s="114" t="s">
        <v>199</v>
      </c>
      <c r="D134" s="115" t="s">
        <v>50</v>
      </c>
      <c r="E134" s="181" t="str">
        <f>IF(E132&lt;&gt;0,E102-E132," ")</f>
        <v xml:space="preserve"> </v>
      </c>
      <c r="F134" s="182" t="str">
        <f>IF(F132&lt;&gt;0,F102-F132," ")</f>
        <v xml:space="preserve"> </v>
      </c>
      <c r="G134" s="36" t="s">
        <v>19</v>
      </c>
    </row>
    <row r="135" spans="1:8" ht="27.95" customHeight="1" x14ac:dyDescent="0.3">
      <c r="A135" s="1"/>
      <c r="B135" s="113" t="s">
        <v>200</v>
      </c>
      <c r="C135" s="114" t="s">
        <v>201</v>
      </c>
      <c r="D135" s="115" t="s">
        <v>50</v>
      </c>
      <c r="E135" s="136" t="str">
        <f>IFERROR(IF(E133&lt;&gt;0,E97*(1-(E133/100))," "),"  ")</f>
        <v xml:space="preserve"> </v>
      </c>
      <c r="F135" s="137" t="str">
        <f>IFERROR(IF(F133&lt;&gt;0,F97*(1-(F133/100))," "),"  ")</f>
        <v xml:space="preserve">  </v>
      </c>
      <c r="G135" s="36" t="s">
        <v>19</v>
      </c>
    </row>
    <row r="136" spans="1:8" ht="27.95" customHeight="1" x14ac:dyDescent="0.3">
      <c r="A136" s="1"/>
      <c r="B136" s="113" t="s">
        <v>202</v>
      </c>
      <c r="C136" s="114" t="s">
        <v>203</v>
      </c>
      <c r="D136" s="115" t="s">
        <v>50</v>
      </c>
      <c r="E136" s="136" t="str">
        <f>IFERROR(+E134-E135," ")</f>
        <v xml:space="preserve"> </v>
      </c>
      <c r="F136" s="137" t="str">
        <f>IFERROR(+F134-F135," ")</f>
        <v xml:space="preserve"> </v>
      </c>
      <c r="G136" s="36" t="s">
        <v>19</v>
      </c>
    </row>
    <row r="137" spans="1:8" ht="27.95" customHeight="1" x14ac:dyDescent="0.3">
      <c r="A137" s="1"/>
      <c r="B137" s="113" t="s">
        <v>204</v>
      </c>
      <c r="C137" s="183" t="s">
        <v>205</v>
      </c>
      <c r="D137" s="115" t="s">
        <v>139</v>
      </c>
      <c r="E137" s="141" t="str">
        <f>IFERROR(FLOOR(+E134/E103,0.01)," ")</f>
        <v xml:space="preserve"> </v>
      </c>
      <c r="F137" s="142" t="str">
        <f>IFERROR(FLOOR(+F134/F103,0.01)," ")</f>
        <v xml:space="preserve"> </v>
      </c>
      <c r="G137" s="36" t="s">
        <v>19</v>
      </c>
    </row>
    <row r="138" spans="1:8" ht="27.95" customHeight="1" x14ac:dyDescent="0.3">
      <c r="A138" s="1"/>
      <c r="B138" s="113" t="s">
        <v>206</v>
      </c>
      <c r="C138" s="183" t="s">
        <v>207</v>
      </c>
      <c r="D138" s="115" t="s">
        <v>139</v>
      </c>
      <c r="E138" s="151"/>
      <c r="F138" s="152"/>
      <c r="G138" s="36" t="s">
        <v>19</v>
      </c>
    </row>
    <row r="139" spans="1:8" ht="40.5" customHeight="1" thickBot="1" x14ac:dyDescent="0.35">
      <c r="A139" s="1"/>
      <c r="B139" s="184" t="s">
        <v>208</v>
      </c>
      <c r="C139" s="289" t="s">
        <v>209</v>
      </c>
      <c r="D139" s="290"/>
      <c r="E139" s="185"/>
      <c r="F139" s="186"/>
      <c r="G139" s="36" t="s">
        <v>19</v>
      </c>
      <c r="H139" s="120"/>
    </row>
    <row r="140" spans="1:8" ht="17.25" x14ac:dyDescent="0.3">
      <c r="A140" s="1"/>
      <c r="B140" s="53"/>
      <c r="C140" s="1"/>
      <c r="D140" s="1"/>
      <c r="E140" s="1"/>
      <c r="F140" s="1"/>
      <c r="G140" s="3"/>
    </row>
    <row r="141" spans="1:8" ht="17.25" x14ac:dyDescent="0.3">
      <c r="A141" s="1"/>
      <c r="B141" s="53"/>
      <c r="C141" s="1"/>
      <c r="D141" s="1"/>
      <c r="E141" s="1"/>
      <c r="F141" s="1"/>
      <c r="G141" s="3"/>
    </row>
    <row r="142" spans="1:8" ht="17.25" thickBot="1" x14ac:dyDescent="0.35">
      <c r="A142" s="1"/>
      <c r="B142" s="33" t="s">
        <v>210</v>
      </c>
      <c r="C142" s="187"/>
      <c r="D142" s="187"/>
      <c r="E142" s="187"/>
      <c r="F142" s="188"/>
      <c r="G142" s="3"/>
    </row>
    <row r="143" spans="1:8" ht="55.5" customHeight="1" thickBot="1" x14ac:dyDescent="0.4">
      <c r="A143" s="1"/>
      <c r="B143" s="276" t="s">
        <v>211</v>
      </c>
      <c r="C143" s="277"/>
      <c r="D143" s="277"/>
      <c r="E143" s="277"/>
      <c r="F143" s="278"/>
      <c r="G143" s="3"/>
    </row>
    <row r="144" spans="1:8" ht="17.25" thickBot="1" x14ac:dyDescent="0.35">
      <c r="A144" s="1"/>
      <c r="B144" s="187" t="s">
        <v>212</v>
      </c>
      <c r="C144" s="187"/>
      <c r="D144" s="187"/>
      <c r="E144" s="187"/>
      <c r="F144" s="187"/>
      <c r="G144" s="10"/>
    </row>
    <row r="145" spans="1:10" ht="16.5" x14ac:dyDescent="0.3">
      <c r="A145" s="1"/>
      <c r="B145" s="279" t="s">
        <v>43</v>
      </c>
      <c r="C145" s="281" t="s">
        <v>44</v>
      </c>
      <c r="D145" s="270" t="s">
        <v>134</v>
      </c>
      <c r="E145" s="189" t="s">
        <v>32</v>
      </c>
      <c r="F145" s="44" t="s">
        <v>33</v>
      </c>
      <c r="G145" s="3"/>
    </row>
    <row r="146" spans="1:10" ht="16.5" x14ac:dyDescent="0.3">
      <c r="A146" s="1"/>
      <c r="B146" s="280"/>
      <c r="C146" s="282"/>
      <c r="D146" s="271"/>
      <c r="E146" s="57" t="s">
        <v>213</v>
      </c>
      <c r="F146" s="58" t="s">
        <v>213</v>
      </c>
      <c r="G146" s="10"/>
    </row>
    <row r="147" spans="1:10" ht="16.5" x14ac:dyDescent="0.3">
      <c r="A147" s="1"/>
      <c r="B147" s="280"/>
      <c r="C147" s="282"/>
      <c r="D147" s="272"/>
      <c r="E147" s="57" t="s">
        <v>46</v>
      </c>
      <c r="F147" s="58" t="s">
        <v>46</v>
      </c>
      <c r="G147" s="3"/>
    </row>
    <row r="148" spans="1:10" ht="17.25" thickBot="1" x14ac:dyDescent="0.35">
      <c r="A148" s="1"/>
      <c r="B148" s="190">
        <v>1</v>
      </c>
      <c r="C148" s="191">
        <v>2</v>
      </c>
      <c r="D148" s="191" t="s">
        <v>47</v>
      </c>
      <c r="E148" s="191">
        <v>3</v>
      </c>
      <c r="F148" s="192">
        <v>4</v>
      </c>
      <c r="G148" s="193"/>
    </row>
    <row r="149" spans="1:10" ht="18" thickBot="1" x14ac:dyDescent="0.35">
      <c r="A149" s="1"/>
      <c r="B149" s="273" t="s">
        <v>214</v>
      </c>
      <c r="C149" s="274"/>
      <c r="D149" s="274"/>
      <c r="E149" s="274"/>
      <c r="F149" s="275"/>
      <c r="G149" s="36"/>
    </row>
    <row r="150" spans="1:10" ht="28.5" x14ac:dyDescent="0.3">
      <c r="A150" s="194"/>
      <c r="B150" s="195" t="s">
        <v>215</v>
      </c>
      <c r="C150" s="196" t="s">
        <v>216</v>
      </c>
      <c r="D150" s="197" t="s">
        <v>50</v>
      </c>
      <c r="E150" s="89">
        <v>0</v>
      </c>
      <c r="F150" s="90"/>
      <c r="G150" s="36" t="s">
        <v>19</v>
      </c>
    </row>
    <row r="151" spans="1:10" ht="16.5" x14ac:dyDescent="0.3">
      <c r="A151" s="194"/>
      <c r="B151" s="198" t="s">
        <v>217</v>
      </c>
      <c r="C151" s="199" t="s">
        <v>218</v>
      </c>
      <c r="D151" s="200" t="s">
        <v>107</v>
      </c>
      <c r="E151" s="201">
        <v>4.8999999999999998E-3</v>
      </c>
      <c r="F151" s="202">
        <v>4.8999999999999998E-3</v>
      </c>
      <c r="G151" s="36" t="s">
        <v>19</v>
      </c>
    </row>
    <row r="152" spans="1:10" ht="16.5" x14ac:dyDescent="0.3">
      <c r="A152" s="194"/>
      <c r="B152" s="198" t="s">
        <v>219</v>
      </c>
      <c r="C152" s="135" t="s">
        <v>220</v>
      </c>
      <c r="D152" s="200" t="s">
        <v>50</v>
      </c>
      <c r="E152" s="136">
        <f>IF(ISBLANK(E150),"  ",E150*E151)</f>
        <v>0</v>
      </c>
      <c r="F152" s="137" t="str">
        <f>IF(ISBLANK(F150),"  ",F150*F151)</f>
        <v xml:space="preserve">  </v>
      </c>
      <c r="G152" s="36" t="s">
        <v>19</v>
      </c>
      <c r="H152" s="4"/>
      <c r="I152" s="203"/>
    </row>
    <row r="153" spans="1:10" ht="29.25" x14ac:dyDescent="0.3">
      <c r="A153" s="194"/>
      <c r="B153" s="198" t="s">
        <v>221</v>
      </c>
      <c r="C153" s="204" t="s">
        <v>222</v>
      </c>
      <c r="D153" s="200" t="s">
        <v>50</v>
      </c>
      <c r="E153" s="91">
        <v>17.827999999999999</v>
      </c>
      <c r="F153" s="205"/>
      <c r="G153" s="36" t="s">
        <v>19</v>
      </c>
    </row>
    <row r="154" spans="1:10" ht="14.25" customHeight="1" x14ac:dyDescent="0.3">
      <c r="A154" s="194"/>
      <c r="B154" s="198" t="s">
        <v>223</v>
      </c>
      <c r="C154" s="135" t="s">
        <v>224</v>
      </c>
      <c r="D154" s="200" t="s">
        <v>107</v>
      </c>
      <c r="E154" s="201">
        <v>9.1999999999999998E-3</v>
      </c>
      <c r="F154" s="202">
        <v>9.1999999999999998E-3</v>
      </c>
      <c r="G154" s="36" t="s">
        <v>19</v>
      </c>
    </row>
    <row r="155" spans="1:10" ht="16.5" x14ac:dyDescent="0.3">
      <c r="A155" s="194"/>
      <c r="B155" s="198" t="s">
        <v>225</v>
      </c>
      <c r="C155" s="135" t="s">
        <v>226</v>
      </c>
      <c r="D155" s="200" t="s">
        <v>50</v>
      </c>
      <c r="E155" s="136">
        <f>IF(ISBLANK(E153),"  ",E153*E154)</f>
        <v>0.16401759999999999</v>
      </c>
      <c r="F155" s="137" t="str">
        <f>IF(ISBLANK(F153)," ",F153*F154)</f>
        <v xml:space="preserve"> </v>
      </c>
      <c r="G155" s="36" t="s">
        <v>19</v>
      </c>
      <c r="H155" s="4"/>
      <c r="I155" s="203"/>
    </row>
    <row r="156" spans="1:10" ht="42.75" x14ac:dyDescent="0.3">
      <c r="A156" s="194"/>
      <c r="B156" s="198" t="s">
        <v>227</v>
      </c>
      <c r="C156" s="135" t="s">
        <v>228</v>
      </c>
      <c r="D156" s="200" t="s">
        <v>50</v>
      </c>
      <c r="E156" s="91">
        <v>0</v>
      </c>
      <c r="F156" s="92"/>
      <c r="G156" s="36" t="s">
        <v>19</v>
      </c>
      <c r="H156" s="120"/>
      <c r="I156" s="203"/>
    </row>
    <row r="157" spans="1:10" ht="42.75" x14ac:dyDescent="0.3">
      <c r="A157" s="194"/>
      <c r="B157" s="198" t="s">
        <v>229</v>
      </c>
      <c r="C157" s="135" t="s">
        <v>230</v>
      </c>
      <c r="D157" s="200" t="s">
        <v>50</v>
      </c>
      <c r="E157" s="91">
        <v>0</v>
      </c>
      <c r="F157" s="92"/>
      <c r="G157" s="36" t="s">
        <v>19</v>
      </c>
    </row>
    <row r="158" spans="1:10" ht="16.5" x14ac:dyDescent="0.3">
      <c r="A158" s="194"/>
      <c r="B158" s="198" t="s">
        <v>231</v>
      </c>
      <c r="C158" s="135" t="s">
        <v>232</v>
      </c>
      <c r="D158" s="200" t="s">
        <v>50</v>
      </c>
      <c r="E158" s="206">
        <v>7.0000000000000007E-2</v>
      </c>
      <c r="F158" s="207">
        <v>7.0000000000000007E-2</v>
      </c>
      <c r="G158" s="36" t="s">
        <v>19</v>
      </c>
    </row>
    <row r="159" spans="1:10" ht="16.5" x14ac:dyDescent="0.3">
      <c r="A159" s="194"/>
      <c r="B159" s="198" t="s">
        <v>233</v>
      </c>
      <c r="C159" s="135" t="s">
        <v>234</v>
      </c>
      <c r="D159" s="200" t="s">
        <v>107</v>
      </c>
      <c r="E159" s="136">
        <f>+IF(ISBLANK(E157),"  ",E157*E158)</f>
        <v>0</v>
      </c>
      <c r="F159" s="137" t="str">
        <f>+IF(ISBLANK(F157),"  ",F157*F158)</f>
        <v xml:space="preserve">  </v>
      </c>
      <c r="G159" s="36" t="s">
        <v>19</v>
      </c>
      <c r="I159" s="203"/>
    </row>
    <row r="160" spans="1:10" ht="17.25" thickBot="1" x14ac:dyDescent="0.35">
      <c r="A160" s="194"/>
      <c r="B160" s="208" t="s">
        <v>235</v>
      </c>
      <c r="C160" s="122" t="s">
        <v>236</v>
      </c>
      <c r="D160" s="123" t="s">
        <v>50</v>
      </c>
      <c r="E160" s="209">
        <f>+SUMIF(E152,"&gt;=0",E152)+SUMIF(E155,"&gt;=0",E155)+SUMIF(E156,"&gt;=0",E156)+SUMIF(E159,"&gt;=0",E159)</f>
        <v>0.16401759999999999</v>
      </c>
      <c r="F160" s="85">
        <f>+SUMIF(F152,"&gt;=0",F152)+SUMIF(F155,"&gt;=0",F155)+SUMIF(F156,"&gt;=0",F156)+SUMIF(F159,"&gt;=0",F159)</f>
        <v>0</v>
      </c>
      <c r="G160" s="36" t="s">
        <v>19</v>
      </c>
      <c r="H160" s="4"/>
      <c r="J160" s="210"/>
    </row>
    <row r="161" spans="1:8" ht="18" thickBot="1" x14ac:dyDescent="0.35">
      <c r="A161" s="1"/>
      <c r="B161" s="255" t="s">
        <v>237</v>
      </c>
      <c r="C161" s="256"/>
      <c r="D161" s="256"/>
      <c r="E161" s="256"/>
      <c r="F161" s="257"/>
      <c r="G161" s="1"/>
    </row>
    <row r="162" spans="1:8" ht="30" x14ac:dyDescent="0.3">
      <c r="A162" s="194"/>
      <c r="B162" s="211" t="s">
        <v>238</v>
      </c>
      <c r="C162" s="196" t="s">
        <v>239</v>
      </c>
      <c r="D162" s="110" t="s">
        <v>240</v>
      </c>
      <c r="E162" s="89">
        <v>0.77</v>
      </c>
      <c r="F162" s="90"/>
      <c r="G162" s="36" t="s">
        <v>19</v>
      </c>
      <c r="H162" s="4"/>
    </row>
    <row r="163" spans="1:8" ht="16.5" x14ac:dyDescent="0.3">
      <c r="A163" s="194"/>
      <c r="B163" s="212" t="s">
        <v>241</v>
      </c>
      <c r="C163" s="135" t="s">
        <v>242</v>
      </c>
      <c r="D163" s="213" t="s">
        <v>107</v>
      </c>
      <c r="E163" s="214">
        <v>1.07</v>
      </c>
      <c r="F163" s="215">
        <v>1.07</v>
      </c>
      <c r="G163" s="36" t="s">
        <v>19</v>
      </c>
    </row>
    <row r="164" spans="1:8" ht="29.25" thickBot="1" x14ac:dyDescent="0.35">
      <c r="A164" s="194"/>
      <c r="B164" s="216" t="s">
        <v>243</v>
      </c>
      <c r="C164" s="122" t="s">
        <v>244</v>
      </c>
      <c r="D164" s="123" t="s">
        <v>50</v>
      </c>
      <c r="E164" s="84">
        <f>+IF(E162&gt;0,E162*E163*E103,"x")</f>
        <v>4.0890157000000003E-3</v>
      </c>
      <c r="F164" s="85" t="str">
        <f>+IF(F162&gt;0,F162*F163*F103,"x")</f>
        <v>x</v>
      </c>
      <c r="G164" s="36" t="s">
        <v>19</v>
      </c>
      <c r="H164" s="4"/>
    </row>
    <row r="165" spans="1:8" ht="18" thickBot="1" x14ac:dyDescent="0.35">
      <c r="A165" s="1"/>
      <c r="B165" s="255" t="s">
        <v>245</v>
      </c>
      <c r="C165" s="256"/>
      <c r="D165" s="256"/>
      <c r="E165" s="256"/>
      <c r="F165" s="257"/>
      <c r="G165" s="1"/>
    </row>
    <row r="166" spans="1:8" ht="18" customHeight="1" x14ac:dyDescent="0.3">
      <c r="A166" s="194"/>
      <c r="B166" s="195" t="s">
        <v>246</v>
      </c>
      <c r="C166" s="196" t="s">
        <v>247</v>
      </c>
      <c r="D166" s="217" t="s">
        <v>50</v>
      </c>
      <c r="E166" s="218">
        <f>IF(AND(E160&lt;&gt;0,E164&gt;0),MIN(E160,E164),E160)</f>
        <v>4.0890157000000003E-3</v>
      </c>
      <c r="F166" s="219">
        <f>IF(AND(F160&lt;&gt;0,F164&gt;0),MIN(F160,F164),F160)</f>
        <v>0</v>
      </c>
      <c r="G166" s="36" t="s">
        <v>19</v>
      </c>
      <c r="H166" s="4"/>
    </row>
    <row r="167" spans="1:8" ht="17.25" thickBot="1" x14ac:dyDescent="0.35">
      <c r="A167" s="194"/>
      <c r="B167" s="208" t="s">
        <v>148</v>
      </c>
      <c r="C167" s="220" t="s">
        <v>149</v>
      </c>
      <c r="D167" s="192" t="s">
        <v>50</v>
      </c>
      <c r="E167" s="84">
        <f>+E98</f>
        <v>3.8159999999999999E-3</v>
      </c>
      <c r="F167" s="85">
        <f>+F98</f>
        <v>0</v>
      </c>
      <c r="G167" s="36" t="s">
        <v>19</v>
      </c>
      <c r="H167" s="4"/>
    </row>
    <row r="168" spans="1:8" ht="16.5" x14ac:dyDescent="0.3">
      <c r="A168" s="1"/>
      <c r="B168" s="4"/>
      <c r="C168" s="187"/>
      <c r="D168" s="187"/>
      <c r="E168" s="187"/>
      <c r="F168" s="187"/>
      <c r="G168" s="3"/>
    </row>
    <row r="169" spans="1:8" ht="16.5" x14ac:dyDescent="0.3">
      <c r="A169" s="1"/>
      <c r="B169" s="221"/>
      <c r="C169" s="187"/>
      <c r="D169" s="187"/>
      <c r="E169" s="187"/>
      <c r="F169" s="187"/>
      <c r="G169" s="3"/>
    </row>
    <row r="170" spans="1:8" ht="17.25" thickBot="1" x14ac:dyDescent="0.35">
      <c r="A170" s="1"/>
      <c r="B170" s="33" t="s">
        <v>248</v>
      </c>
      <c r="C170" s="187"/>
      <c r="D170" s="187"/>
      <c r="E170" s="187"/>
      <c r="F170" s="187"/>
      <c r="G170" s="3"/>
    </row>
    <row r="171" spans="1:8" ht="42.75" customHeight="1" thickBot="1" x14ac:dyDescent="0.35">
      <c r="A171" s="1"/>
      <c r="B171" s="264" t="s">
        <v>249</v>
      </c>
      <c r="C171" s="265"/>
      <c r="D171" s="265"/>
      <c r="E171" s="265"/>
      <c r="F171" s="266"/>
      <c r="G171" s="3"/>
    </row>
    <row r="172" spans="1:8" ht="17.25" thickBot="1" x14ac:dyDescent="0.35">
      <c r="A172" s="1"/>
      <c r="B172" s="33"/>
      <c r="C172" s="187"/>
      <c r="D172" s="187"/>
      <c r="E172" s="187"/>
      <c r="F172" s="187"/>
      <c r="G172" s="3"/>
    </row>
    <row r="173" spans="1:8" ht="15.75" customHeight="1" x14ac:dyDescent="0.3">
      <c r="A173" s="1"/>
      <c r="B173" s="267" t="s">
        <v>43</v>
      </c>
      <c r="C173" s="270" t="s">
        <v>44</v>
      </c>
      <c r="D173" s="270" t="s">
        <v>134</v>
      </c>
      <c r="E173" s="189" t="s">
        <v>32</v>
      </c>
      <c r="F173" s="44" t="s">
        <v>33</v>
      </c>
      <c r="G173" s="3"/>
    </row>
    <row r="174" spans="1:8" ht="16.5" x14ac:dyDescent="0.3">
      <c r="A174" s="1"/>
      <c r="B174" s="268"/>
      <c r="C174" s="271"/>
      <c r="D174" s="271"/>
      <c r="E174" s="57" t="s">
        <v>213</v>
      </c>
      <c r="F174" s="58" t="s">
        <v>213</v>
      </c>
      <c r="G174" s="3"/>
    </row>
    <row r="175" spans="1:8" ht="16.5" x14ac:dyDescent="0.3">
      <c r="A175" s="1"/>
      <c r="B175" s="269"/>
      <c r="C175" s="272"/>
      <c r="D175" s="272"/>
      <c r="E175" s="57" t="s">
        <v>46</v>
      </c>
      <c r="F175" s="58" t="s">
        <v>46</v>
      </c>
      <c r="G175" s="3"/>
    </row>
    <row r="176" spans="1:8" ht="17.25" thickBot="1" x14ac:dyDescent="0.35">
      <c r="A176" s="1"/>
      <c r="B176" s="190">
        <v>1</v>
      </c>
      <c r="C176" s="191">
        <v>2</v>
      </c>
      <c r="D176" s="191" t="s">
        <v>47</v>
      </c>
      <c r="E176" s="191">
        <v>3</v>
      </c>
      <c r="F176" s="192">
        <v>4</v>
      </c>
      <c r="G176" s="3"/>
    </row>
    <row r="177" spans="1:8" ht="15.75" customHeight="1" thickBot="1" x14ac:dyDescent="0.35">
      <c r="A177" s="1"/>
      <c r="B177" s="273" t="s">
        <v>250</v>
      </c>
      <c r="C177" s="274"/>
      <c r="D177" s="274"/>
      <c r="E177" s="274"/>
      <c r="F177" s="275"/>
      <c r="G177" s="3"/>
    </row>
    <row r="178" spans="1:8" ht="28.5" x14ac:dyDescent="0.3">
      <c r="A178" s="194"/>
      <c r="B178" s="195" t="s">
        <v>251</v>
      </c>
      <c r="C178" s="222" t="s">
        <v>252</v>
      </c>
      <c r="D178" s="197" t="s">
        <v>50</v>
      </c>
      <c r="E178" s="89">
        <v>17.827999999999999</v>
      </c>
      <c r="F178" s="90"/>
      <c r="G178" s="36" t="s">
        <v>19</v>
      </c>
    </row>
    <row r="179" spans="1:8" ht="16.5" x14ac:dyDescent="0.3">
      <c r="A179" s="194"/>
      <c r="B179" s="198" t="s">
        <v>253</v>
      </c>
      <c r="C179" s="223" t="s">
        <v>224</v>
      </c>
      <c r="D179" s="224" t="s">
        <v>107</v>
      </c>
      <c r="E179" s="225">
        <v>9.1999999999999998E-3</v>
      </c>
      <c r="F179" s="226">
        <v>9.1999999999999998E-3</v>
      </c>
      <c r="G179" s="36" t="s">
        <v>19</v>
      </c>
    </row>
    <row r="180" spans="1:8" ht="16.5" x14ac:dyDescent="0.3">
      <c r="A180" s="194"/>
      <c r="B180" s="198" t="s">
        <v>254</v>
      </c>
      <c r="C180" s="223" t="s">
        <v>226</v>
      </c>
      <c r="D180" s="224" t="s">
        <v>50</v>
      </c>
      <c r="E180" s="227">
        <f>IF(ISBLANK(E178),"  ",E178*E179)</f>
        <v>0.16401759999999999</v>
      </c>
      <c r="F180" s="144" t="str">
        <f>IF(ISBLANK(F178),"  ",F178*F179)</f>
        <v xml:space="preserve">  </v>
      </c>
      <c r="G180" s="36" t="s">
        <v>19</v>
      </c>
    </row>
    <row r="181" spans="1:8" ht="42.75" x14ac:dyDescent="0.3">
      <c r="A181" s="194"/>
      <c r="B181" s="198" t="s">
        <v>255</v>
      </c>
      <c r="C181" s="223" t="s">
        <v>256</v>
      </c>
      <c r="D181" s="224" t="s">
        <v>50</v>
      </c>
      <c r="E181" s="91">
        <v>0</v>
      </c>
      <c r="F181" s="92"/>
      <c r="G181" s="36" t="s">
        <v>19</v>
      </c>
      <c r="H181" s="228"/>
    </row>
    <row r="182" spans="1:8" ht="29.25" thickBot="1" x14ac:dyDescent="0.35">
      <c r="A182" s="194"/>
      <c r="B182" s="208" t="s">
        <v>257</v>
      </c>
      <c r="C182" s="229" t="s">
        <v>258</v>
      </c>
      <c r="D182" s="230" t="s">
        <v>50</v>
      </c>
      <c r="E182" s="231">
        <f>+SUMIF(E180,"&gt;=0",E180)+SUMIF(E181,"&gt;=0",E181)</f>
        <v>0.16401759999999999</v>
      </c>
      <c r="F182" s="232">
        <f>+SUMIF(F180,"&gt;=0",F180)+SUMIF(F181,"&gt;=0",F181)</f>
        <v>0</v>
      </c>
      <c r="G182" s="36" t="s">
        <v>19</v>
      </c>
    </row>
    <row r="183" spans="1:8" ht="16.5" customHeight="1" thickBot="1" x14ac:dyDescent="0.35">
      <c r="A183" s="1"/>
      <c r="B183" s="255" t="s">
        <v>259</v>
      </c>
      <c r="C183" s="256"/>
      <c r="D183" s="256"/>
      <c r="E183" s="256"/>
      <c r="F183" s="257"/>
      <c r="G183" s="233"/>
    </row>
    <row r="184" spans="1:8" ht="30" x14ac:dyDescent="0.3">
      <c r="A184" s="194"/>
      <c r="B184" s="195" t="s">
        <v>260</v>
      </c>
      <c r="C184" s="196" t="s">
        <v>261</v>
      </c>
      <c r="D184" s="197" t="s">
        <v>262</v>
      </c>
      <c r="E184" s="234">
        <v>0</v>
      </c>
      <c r="F184" s="235"/>
      <c r="G184" s="36" t="s">
        <v>19</v>
      </c>
    </row>
    <row r="185" spans="1:8" ht="16.5" x14ac:dyDescent="0.3">
      <c r="A185" s="194"/>
      <c r="B185" s="198" t="s">
        <v>263</v>
      </c>
      <c r="C185" s="135" t="s">
        <v>242</v>
      </c>
      <c r="D185" s="224" t="s">
        <v>107</v>
      </c>
      <c r="E185" s="236">
        <v>1.07</v>
      </c>
      <c r="F185" s="237">
        <v>1.07</v>
      </c>
      <c r="G185" s="36" t="s">
        <v>19</v>
      </c>
    </row>
    <row r="186" spans="1:8" ht="29.25" thickBot="1" x14ac:dyDescent="0.35">
      <c r="A186" s="194"/>
      <c r="B186" s="208" t="s">
        <v>264</v>
      </c>
      <c r="C186" s="122" t="s">
        <v>265</v>
      </c>
      <c r="D186" s="230" t="s">
        <v>50</v>
      </c>
      <c r="E186" s="238" t="str">
        <f>+IF(E184&gt;0,E184*E185*E103,"x")</f>
        <v>x</v>
      </c>
      <c r="F186" s="232" t="str">
        <f>+IF(F184&gt;0,F184*F185*F103,"x")</f>
        <v>x</v>
      </c>
      <c r="G186" s="36" t="s">
        <v>19</v>
      </c>
    </row>
    <row r="187" spans="1:8" ht="18" thickBot="1" x14ac:dyDescent="0.35">
      <c r="A187" s="1"/>
      <c r="B187" s="255" t="s">
        <v>266</v>
      </c>
      <c r="C187" s="256"/>
      <c r="D187" s="256"/>
      <c r="E187" s="256"/>
      <c r="F187" s="257"/>
      <c r="G187" s="233"/>
    </row>
    <row r="188" spans="1:8" ht="18" customHeight="1" x14ac:dyDescent="0.3">
      <c r="A188" s="194"/>
      <c r="B188" s="195" t="s">
        <v>267</v>
      </c>
      <c r="C188" s="196" t="s">
        <v>247</v>
      </c>
      <c r="D188" s="239" t="s">
        <v>50</v>
      </c>
      <c r="E188" s="240">
        <f>IF(AND(E182&lt;&gt;0,E186&gt;0),MIN(E182,E186),E182)</f>
        <v>0.16401759999999999</v>
      </c>
      <c r="F188" s="69">
        <f>IF(AND(F182&lt;&gt;0,F186&gt;0),MIN(F182,F186),F182)</f>
        <v>0</v>
      </c>
      <c r="G188" s="36" t="s">
        <v>19</v>
      </c>
    </row>
    <row r="189" spans="1:8" ht="17.25" thickBot="1" x14ac:dyDescent="0.35">
      <c r="A189" s="194"/>
      <c r="B189" s="208" t="s">
        <v>182</v>
      </c>
      <c r="C189" s="122" t="s">
        <v>149</v>
      </c>
      <c r="D189" s="230" t="s">
        <v>50</v>
      </c>
      <c r="E189" s="209">
        <f>+E118</f>
        <v>0.05</v>
      </c>
      <c r="F189" s="85">
        <f>+F118</f>
        <v>0</v>
      </c>
      <c r="G189" s="36" t="s">
        <v>19</v>
      </c>
    </row>
    <row r="190" spans="1:8" ht="17.25" thickBot="1" x14ac:dyDescent="0.35">
      <c r="A190" s="1"/>
      <c r="B190" s="241"/>
      <c r="C190" s="21"/>
      <c r="D190" s="21"/>
      <c r="E190" s="21"/>
      <c r="F190" s="21"/>
      <c r="G190" s="233"/>
    </row>
    <row r="191" spans="1:8" s="243" customFormat="1" ht="15" customHeight="1" x14ac:dyDescent="0.3">
      <c r="A191" s="2"/>
      <c r="B191" s="248" t="s">
        <v>268</v>
      </c>
      <c r="C191" s="248"/>
      <c r="D191" s="258" t="s">
        <v>269</v>
      </c>
      <c r="E191" s="259"/>
      <c r="F191" s="260"/>
      <c r="G191" s="177"/>
      <c r="H191" s="242"/>
    </row>
    <row r="192" spans="1:8" s="243" customFormat="1" ht="15" customHeight="1" x14ac:dyDescent="0.3">
      <c r="A192" s="2"/>
      <c r="B192" s="248" t="s">
        <v>270</v>
      </c>
      <c r="C192" s="248"/>
      <c r="D192" s="261">
        <v>733642573</v>
      </c>
      <c r="E192" s="262"/>
      <c r="F192" s="263"/>
      <c r="G192" s="244"/>
      <c r="H192" s="242"/>
    </row>
    <row r="193" spans="1:8" s="243" customFormat="1" ht="15" customHeight="1" x14ac:dyDescent="0.3">
      <c r="A193" s="2"/>
      <c r="B193" s="248" t="s">
        <v>271</v>
      </c>
      <c r="C193" s="248"/>
      <c r="D193" s="249" t="s">
        <v>272</v>
      </c>
      <c r="E193" s="250"/>
      <c r="F193" s="251"/>
      <c r="G193" s="244"/>
      <c r="H193" s="242"/>
    </row>
    <row r="194" spans="1:8" s="243" customFormat="1" ht="15" customHeight="1" thickBot="1" x14ac:dyDescent="0.35">
      <c r="A194" s="2"/>
      <c r="B194" s="248" t="s">
        <v>273</v>
      </c>
      <c r="C194" s="248"/>
      <c r="D194" s="252">
        <v>46009</v>
      </c>
      <c r="E194" s="253"/>
      <c r="F194" s="254"/>
      <c r="G194" s="244"/>
      <c r="H194" s="242"/>
    </row>
    <row r="195" spans="1:8" ht="15" customHeight="1" x14ac:dyDescent="0.3">
      <c r="A195" s="1"/>
      <c r="B195" s="2"/>
      <c r="C195" s="1"/>
      <c r="D195" s="1"/>
      <c r="E195" s="1"/>
      <c r="F195" s="1"/>
      <c r="G195" s="3"/>
    </row>
    <row r="196" spans="1:8" ht="15" hidden="1" customHeight="1" x14ac:dyDescent="0.3">
      <c r="B196" s="245"/>
    </row>
    <row r="197" spans="1:8" ht="15" hidden="1" customHeight="1" x14ac:dyDescent="0.3">
      <c r="H197" s="247"/>
    </row>
    <row r="198" spans="1:8" ht="15" hidden="1" customHeight="1" x14ac:dyDescent="0.3">
      <c r="H198" s="247"/>
    </row>
    <row r="199" spans="1:8" ht="15" hidden="1" customHeight="1" x14ac:dyDescent="0.3">
      <c r="H199" s="247"/>
    </row>
    <row r="200" spans="1:8" ht="16.5" x14ac:dyDescent="0.3"/>
  </sheetData>
  <mergeCells count="65">
    <mergeCell ref="B193:C193"/>
    <mergeCell ref="D193:F193"/>
    <mergeCell ref="B194:C194"/>
    <mergeCell ref="D194:F194"/>
    <mergeCell ref="B183:F183"/>
    <mergeCell ref="B187:F187"/>
    <mergeCell ref="B191:C191"/>
    <mergeCell ref="D191:F191"/>
    <mergeCell ref="B192:C192"/>
    <mergeCell ref="D192:F192"/>
    <mergeCell ref="B165:F165"/>
    <mergeCell ref="B171:F171"/>
    <mergeCell ref="B173:B175"/>
    <mergeCell ref="C173:C175"/>
    <mergeCell ref="D173:D175"/>
    <mergeCell ref="B177:F177"/>
    <mergeCell ref="B143:F143"/>
    <mergeCell ref="B145:B147"/>
    <mergeCell ref="C145:C147"/>
    <mergeCell ref="D145:D147"/>
    <mergeCell ref="B149:F149"/>
    <mergeCell ref="B161:F161"/>
    <mergeCell ref="B128:F128"/>
    <mergeCell ref="B129:B130"/>
    <mergeCell ref="C129:C130"/>
    <mergeCell ref="D129:D130"/>
    <mergeCell ref="G129:G131"/>
    <mergeCell ref="C139:D139"/>
    <mergeCell ref="G90:G92"/>
    <mergeCell ref="B109:F109"/>
    <mergeCell ref="B110:B111"/>
    <mergeCell ref="C110:C111"/>
    <mergeCell ref="D110:D111"/>
    <mergeCell ref="B126:F126"/>
    <mergeCell ref="B39:B41"/>
    <mergeCell ref="C39:C41"/>
    <mergeCell ref="D39:D41"/>
    <mergeCell ref="B89:F89"/>
    <mergeCell ref="B90:B91"/>
    <mergeCell ref="C90:C91"/>
    <mergeCell ref="D90:D91"/>
    <mergeCell ref="D29:F29"/>
    <mergeCell ref="D30:F30"/>
    <mergeCell ref="C34:D34"/>
    <mergeCell ref="C35:D35"/>
    <mergeCell ref="C36:D36"/>
    <mergeCell ref="B38:F38"/>
    <mergeCell ref="B25:B26"/>
    <mergeCell ref="D25:F25"/>
    <mergeCell ref="D26:F26"/>
    <mergeCell ref="B27:B28"/>
    <mergeCell ref="D28:F28"/>
    <mergeCell ref="B11:F11"/>
    <mergeCell ref="B12:F12"/>
    <mergeCell ref="B18:F18"/>
    <mergeCell ref="D19:E19"/>
    <mergeCell ref="B23:B24"/>
    <mergeCell ref="D23:F23"/>
    <mergeCell ref="D24:F24"/>
    <mergeCell ref="B5:F5"/>
    <mergeCell ref="B6:F6"/>
    <mergeCell ref="B7:F7"/>
    <mergeCell ref="B8:F8"/>
    <mergeCell ref="B9:F9"/>
    <mergeCell ref="B10:F10"/>
  </mergeCells>
  <conditionalFormatting sqref="B126:F126">
    <cfRule type="notContainsText" dxfId="48" priority="8" operator="notContains" text="Vyplňte, prosím, v listu Identifikace, zda uplatňujete dvousložkovou formu ceny.">
      <formula>ISERROR(SEARCH("Vyplňte, prosím, v listu Identifikace, zda uplatňujete dvousložkovou formu ceny.",B126))</formula>
    </cfRule>
  </conditionalFormatting>
  <conditionalFormatting sqref="E43">
    <cfRule type="expression" dxfId="47" priority="43">
      <formula>+AND(ISBLANK($E$44:$E$47))</formula>
    </cfRule>
  </conditionalFormatting>
  <conditionalFormatting sqref="E48">
    <cfRule type="expression" dxfId="46" priority="42">
      <formula>+AND(ISBLANK($E$49:$E$50))</formula>
    </cfRule>
  </conditionalFormatting>
  <conditionalFormatting sqref="E51">
    <cfRule type="expression" dxfId="45" priority="41">
      <formula>+AND(ISBLANK($E$52:$E$53))</formula>
    </cfRule>
  </conditionalFormatting>
  <conditionalFormatting sqref="E54">
    <cfRule type="expression" dxfId="44" priority="40">
      <formula>+OR(ISNUMBER($E$55),ISNUMBER($E$56),ISNUMBER($E$57),$E$58&lt;&gt;0)</formula>
    </cfRule>
  </conditionalFormatting>
  <conditionalFormatting sqref="E58">
    <cfRule type="expression" dxfId="43" priority="7">
      <formula>+ISBLANK($E$113)</formula>
    </cfRule>
  </conditionalFormatting>
  <conditionalFormatting sqref="E59">
    <cfRule type="expression" dxfId="42" priority="39">
      <formula>+AND(ISBLANK($E$60:$E$62))</formula>
    </cfRule>
  </conditionalFormatting>
  <conditionalFormatting sqref="E68">
    <cfRule type="expression" dxfId="41" priority="29">
      <formula>+OR($E$43&lt;&gt;0,$E$48&lt;&gt;0,$E$51&lt;&gt;0,$E$54&lt;&gt;0,$E$59&lt;&gt;0,$E$63&lt;&gt;0,$E$64&lt;&gt;0,$E$65&lt;&gt;0,$E$66&lt;&gt;0)</formula>
    </cfRule>
  </conditionalFormatting>
  <conditionalFormatting sqref="E94">
    <cfRule type="expression" dxfId="40" priority="33">
      <formula>+AND(ISBLANK($E$95:$E$96))</formula>
    </cfRule>
  </conditionalFormatting>
  <conditionalFormatting sqref="E97">
    <cfRule type="expression" dxfId="39" priority="24">
      <formula>+AND(ISBLANK($E$44:$E$47),ISBLANK($E$49:$E$50),ISBLANK($E$52:$E$53),ISBLANK($E$55:$E$57),ISBLANK($E$60:$E$66),ISBLANK($E$95:$E$96))</formula>
    </cfRule>
  </conditionalFormatting>
  <conditionalFormatting sqref="E100">
    <cfRule type="expression" dxfId="38" priority="27">
      <formula>+AND(ISBLANK($E$55:$E$56),ISBLANK($E$35))</formula>
    </cfRule>
  </conditionalFormatting>
  <conditionalFormatting sqref="E101">
    <cfRule type="expression" dxfId="37" priority="26">
      <formula>+AND(ISBLANK($E$98),$E$100&gt;=0)</formula>
    </cfRule>
  </conditionalFormatting>
  <conditionalFormatting sqref="E118">
    <cfRule type="expression" dxfId="36" priority="30">
      <formula>+AND(ISBLANK($E$113:$E$117))</formula>
    </cfRule>
  </conditionalFormatting>
  <conditionalFormatting sqref="E120">
    <cfRule type="expression" dxfId="35" priority="21">
      <formula>+AND(ISBLANK($E$113:$E$117))</formula>
    </cfRule>
  </conditionalFormatting>
  <conditionalFormatting sqref="E133">
    <cfRule type="expression" dxfId="34" priority="2">
      <formula>+ISBLANK($E$132)</formula>
    </cfRule>
  </conditionalFormatting>
  <conditionalFormatting sqref="E134">
    <cfRule type="expression" dxfId="33" priority="4">
      <formula>+AND($E$132&gt;0,$E$102&gt;0)</formula>
    </cfRule>
  </conditionalFormatting>
  <conditionalFormatting sqref="E160">
    <cfRule type="expression" dxfId="32" priority="19">
      <formula>+AND(ISBLANK($E$150),ISBLANK($E$153),ISBLANK($E$156:$E$157))</formula>
    </cfRule>
  </conditionalFormatting>
  <conditionalFormatting sqref="E164">
    <cfRule type="expression" dxfId="31" priority="48">
      <formula>+ISBLANK($E$162)</formula>
    </cfRule>
  </conditionalFormatting>
  <conditionalFormatting sqref="E166">
    <cfRule type="expression" dxfId="30" priority="12">
      <formula>+AND(ISBLANK($E$150),ISBLANK($E$153),ISBLANK($E$156:$E$157),ISBLANK($E$162))</formula>
    </cfRule>
  </conditionalFormatting>
  <conditionalFormatting sqref="E167">
    <cfRule type="expression" dxfId="29" priority="10">
      <formula>+ISBLANK($E$98)</formula>
    </cfRule>
  </conditionalFormatting>
  <conditionalFormatting sqref="E182">
    <cfRule type="expression" dxfId="28" priority="17">
      <formula>+AND(ISBLANK($E$178),ISBLANK($E$181))</formula>
    </cfRule>
  </conditionalFormatting>
  <conditionalFormatting sqref="E186">
    <cfRule type="expression" dxfId="27" priority="46">
      <formula>+ISBLANK($E$184)</formula>
    </cfRule>
  </conditionalFormatting>
  <conditionalFormatting sqref="E188">
    <cfRule type="expression" dxfId="26" priority="14">
      <formula>+AND(ISBLANK($E$178),ISBLANK($E$181),ISBLANK($E$184))</formula>
    </cfRule>
  </conditionalFormatting>
  <conditionalFormatting sqref="E189">
    <cfRule type="expression" dxfId="25" priority="44">
      <formula>+AND(ISBLANK($E$113),ISBLANK($E$114),ISBLANK($E$115),ISBLANK($E$116),ISBLANK($E$117))</formula>
    </cfRule>
  </conditionalFormatting>
  <conditionalFormatting sqref="E102:F103">
    <cfRule type="cellIs" dxfId="24" priority="5" operator="equal">
      <formula>0</formula>
    </cfRule>
  </conditionalFormatting>
  <conditionalFormatting sqref="F43">
    <cfRule type="expression" dxfId="23" priority="38">
      <formula>+AND(ISBLANK($F$44:$F$47))</formula>
    </cfRule>
  </conditionalFormatting>
  <conditionalFormatting sqref="F48">
    <cfRule type="expression" dxfId="22" priority="37">
      <formula>+AND(ISBLANK($F$49:$F$50))</formula>
    </cfRule>
  </conditionalFormatting>
  <conditionalFormatting sqref="F51">
    <cfRule type="expression" dxfId="21" priority="36">
      <formula>+AND(ISBLANK($F$52:$F$53))</formula>
    </cfRule>
  </conditionalFormatting>
  <conditionalFormatting sqref="F54">
    <cfRule type="expression" dxfId="20" priority="35">
      <formula>+OR(ISNUMBER($F$55),ISNUMBER($F$56),ISNUMBER($F$57),$F$58&lt;&gt;0)</formula>
    </cfRule>
  </conditionalFormatting>
  <conditionalFormatting sqref="F58">
    <cfRule type="expression" dxfId="19" priority="6">
      <formula>+ISBLANK($F$113)</formula>
    </cfRule>
  </conditionalFormatting>
  <conditionalFormatting sqref="F59">
    <cfRule type="expression" dxfId="18" priority="34">
      <formula>+AND(ISBLANK($F$60:$F$62))</formula>
    </cfRule>
  </conditionalFormatting>
  <conditionalFormatting sqref="F68">
    <cfRule type="expression" dxfId="17" priority="28">
      <formula>+OR($F$43&lt;&gt;0,$F$48&lt;&gt;0,$F$51&lt;&gt;0,$F$54&lt;&gt;0,$F$59&lt;&gt;0,$F$63&lt;&gt;0,$F$64&lt;&gt;0,$F$65&lt;&gt;0,$F$66&lt;&gt;0)</formula>
    </cfRule>
  </conditionalFormatting>
  <conditionalFormatting sqref="F94">
    <cfRule type="expression" dxfId="16" priority="32">
      <formula>+AND(ISBLANK($F$95:$F$96))</formula>
    </cfRule>
  </conditionalFormatting>
  <conditionalFormatting sqref="F97">
    <cfRule type="expression" dxfId="15" priority="23">
      <formula>+AND(ISBLANK($F$44:$F$47),ISBLANK($F$49:$F$50),ISBLANK($F$52:$F$53),ISBLANK($F$55:$F$57),ISBLANK($F$60:$F$66),ISBLANK($F$95:$F$96))</formula>
    </cfRule>
  </conditionalFormatting>
  <conditionalFormatting sqref="F100">
    <cfRule type="expression" dxfId="14" priority="25">
      <formula>+AND(ISBLANK($F$55:$F$56),ISBLANK($F$35))</formula>
    </cfRule>
  </conditionalFormatting>
  <conditionalFormatting sqref="F101">
    <cfRule type="expression" dxfId="13" priority="22">
      <formula>+AND(ISBLANK($F$98),$F$100&gt;=0)</formula>
    </cfRule>
  </conditionalFormatting>
  <conditionalFormatting sqref="F118">
    <cfRule type="expression" dxfId="12" priority="31">
      <formula>+AND(ISBLANK($F$113:$F$117))</formula>
    </cfRule>
  </conditionalFormatting>
  <conditionalFormatting sqref="F120">
    <cfRule type="expression" dxfId="11" priority="20">
      <formula>+AND(ISBLANK($F$113:$F$117))</formula>
    </cfRule>
  </conditionalFormatting>
  <conditionalFormatting sqref="F133">
    <cfRule type="expression" dxfId="10" priority="1">
      <formula>+ISBLANK($F$132)</formula>
    </cfRule>
  </conditionalFormatting>
  <conditionalFormatting sqref="F134">
    <cfRule type="expression" dxfId="9" priority="3">
      <formula>+AND($F$132&gt;0,$F$102&gt;0)</formula>
    </cfRule>
  </conditionalFormatting>
  <conditionalFormatting sqref="F160">
    <cfRule type="expression" dxfId="8" priority="18">
      <formula>+AND(ISBLANK($F$150),ISBLANK($F$153),ISBLANK($F$156:$F$157))</formula>
    </cfRule>
  </conditionalFormatting>
  <conditionalFormatting sqref="F164">
    <cfRule type="expression" dxfId="7" priority="47">
      <formula>+ISBLANK($F$162)</formula>
    </cfRule>
  </conditionalFormatting>
  <conditionalFormatting sqref="F166">
    <cfRule type="expression" dxfId="6" priority="11">
      <formula>+AND(ISBLANK($F$150),ISBLANK($F$153),ISBLANK($F$156:$F$157),ISBLANK($F$162))</formula>
    </cfRule>
  </conditionalFormatting>
  <conditionalFormatting sqref="F167">
    <cfRule type="expression" dxfId="5" priority="9">
      <formula>+ISBLANK($F$98)</formula>
    </cfRule>
  </conditionalFormatting>
  <conditionalFormatting sqref="F182">
    <cfRule type="expression" dxfId="4" priority="16">
      <formula>+AND(ISBLANK($F$178),ISBLANK($F$181))</formula>
    </cfRule>
  </conditionalFormatting>
  <conditionalFormatting sqref="F186">
    <cfRule type="expression" dxfId="3" priority="45">
      <formula>+ISBLANK($F$184)</formula>
    </cfRule>
  </conditionalFormatting>
  <conditionalFormatting sqref="F188">
    <cfRule type="expression" dxfId="2" priority="13">
      <formula>+AND(ISBLANK($F$178),ISBLANK($F$181),ISBLANK($F$184))</formula>
    </cfRule>
  </conditionalFormatting>
  <conditionalFormatting sqref="F189">
    <cfRule type="expression" dxfId="1" priority="15">
      <formula>+AND(ISBLANK($F$113),ISBLANK($F$114),ISBLANK($F$115),ISBLANK($F$116),ISBLANK($F$117))</formula>
    </cfRule>
  </conditionalFormatting>
  <conditionalFormatting sqref="G21">
    <cfRule type="containsText" dxfId="0" priority="49" operator="containsText" text="Vyplňte, prosím, nejprve záložku Identifikace">
      <formula>NOT(ISERROR(SEARCH("Vyplňte, prosím, nejprve záložku Identifikace",G21)))</formula>
    </cfRule>
  </conditionalFormatting>
  <dataValidations count="6">
    <dataValidation allowBlank="1" showInputMessage="1" showErrorMessage="1" promptTitle="Hodnota musí být minimálně 0" prompt="Hodnota na tomto řádku musí být minimálně 0._x000a_Je vypočtena vzorcem: _x000a_ř. VII.1 - ř. 4.1 - ř. 4.2 _x000a__x000a_a zároveň platí: ř.16 ≤ ř.14. _x000a_" sqref="E100" xr:uid="{37DA96D1-92E1-4F4B-9E3B-A8AD4EA8F0B3}"/>
    <dataValidation allowBlank="1" showInputMessage="1" showErrorMessage="1" promptTitle="Hodnota musí být minimálně 0" prompt="Hodnota na tomto řádku musí být minimálně 0._x000a_Je vypočtena vzorcem: _x000a_ř. VII.1 - ř. 4.1 - ř. 4.2._x000a_" sqref="F100" xr:uid="{3C23C921-823D-47F1-A522-7FDB09DBC7E2}"/>
    <dataValidation type="list" allowBlank="1" showInputMessage="1" showErrorMessage="1" sqref="D29:F29" xr:uid="{1F6123B2-CB66-49B6-8A02-BC4BBD5885C3}">
      <formula1>"Prosím vyberte., Formulář A,Formulář B, Formulář C, Formulář D, Formulář E, Formulář F, Formulář G"</formula1>
    </dataValidation>
    <dataValidation type="decimal" operator="lessThanOrEqual" allowBlank="1" showInputMessage="1" showErrorMessage="1" errorTitle="Chybná hodnota" error="V tomto řádku může hodnota menší nebo rovna nule._x000a_Prosím opravte." sqref="F95" xr:uid="{06D7D0C8-904D-46B1-9E00-51F3D6BE19E7}">
      <formula1>0</formula1>
    </dataValidation>
    <dataValidation type="decimal" operator="lessThanOrEqual" allowBlank="1" showInputMessage="1" showErrorMessage="1" errorTitle="Chybná hodnota" error="V tomto řádku může hodnota menší nebo rovna nule._x000a_Prosím opravte. _x000a_" sqref="E95 E64:F64" xr:uid="{2E11037B-AB94-434F-B00F-6283E7BAFF8C}">
      <formula1>0</formula1>
    </dataValidation>
    <dataValidation allowBlank="1" showInputMessage="1" showErrorMessage="1" errorTitle="Hodnota z  Tab. č. 3" error="Tato hodnota se načítá z řádku č. 4.4 &quot;Pachtovné/nájemné infrastrukturního majektu&quot; v Tabulce č. 3. " promptTitle="Hodnota z ř. 4.4 v Tab. č. 3" prompt="Hodnota v tomto řádku se načte z řádku č. 4. 4 v Tabulce č. 3 níže." sqref="E58:F58" xr:uid="{CE8D06A0-06FF-4F39-8333-80622B402D87}"/>
  </dataValidations>
  <hyperlinks>
    <hyperlink ref="G43" location="Vysvětlivky!B21:E21" display="více zde" xr:uid="{86D7E074-D99E-40F1-8174-DBC79C004B87}"/>
    <hyperlink ref="G44" location="Vysvětlivky!B22:E22" display="více zde" xr:uid="{6064265C-E900-41A9-B30A-F31115981558}"/>
    <hyperlink ref="G45" location="Vysvětlivky!B23:E23" display="více zde" xr:uid="{04D87F09-1AC1-4267-A9B4-0FB52F5B4D24}"/>
    <hyperlink ref="G46" location="Vysvětlivky!B24:E24" display="více zde" xr:uid="{9DA5B746-974E-4C99-85EF-5E83D070C72E}"/>
    <hyperlink ref="G47" location="Vysvětlivky!B25:E25" display="více zde" xr:uid="{D613DE2E-7AAC-47BF-A38B-5459FE859DB1}"/>
    <hyperlink ref="G48" location="Vysvětlivky!B26:E26" display="více zde" xr:uid="{E884133B-AD14-4F3C-814E-9A362AD6D8EE}"/>
    <hyperlink ref="G49" location="Vysvětlivky!B27:E27" display="více zde" xr:uid="{A110F00A-CEA6-4E85-BAEC-47AEBE613FF9}"/>
    <hyperlink ref="G50" location="Vysvětlivky!B28:E28" display="více zde" xr:uid="{8EA0139A-585B-4F87-AB70-5D0EBE28E0C2}"/>
    <hyperlink ref="G51:G58" location="Vysvětlivky!B36:E36" display="více zde" xr:uid="{CE2F6706-F0B3-440C-9B6B-9213A5BCB27B}"/>
    <hyperlink ref="G51" location="Vysvětlivky!B29:E29" display="více zde" xr:uid="{2C5D33DB-BC71-4DF7-AECD-EFCEF7AA04C2}"/>
    <hyperlink ref="G52" location="Vysvětlivky!B30:E30" display="více zde" xr:uid="{B98E0FF3-A795-4B89-98ED-90A99D1E940D}"/>
    <hyperlink ref="G53" location="Vysvětlivky!B31:E31" display="více zde" xr:uid="{DFE73AB1-3971-4E2B-A368-6B9603DF9E72}"/>
    <hyperlink ref="G54" location="Vysvětlivky!B32:E32" display="více zde" xr:uid="{E9CB7B40-CD8F-4A69-80E0-E112A1E63746}"/>
    <hyperlink ref="G55" location="Vysvětlivky!B33:E33" display="více zde" xr:uid="{78FDAF55-BB95-4B69-B5EE-1882990F641E}"/>
    <hyperlink ref="G56" location="Vysvětlivky!B34:E34" display="více zde" xr:uid="{F02D6AC1-A35B-4BDA-8AA0-51114B1BA88B}"/>
    <hyperlink ref="G57" location="Vysvětlivky!B35:E35" display="více zde" xr:uid="{6B69AF3D-0D8E-462E-9B8F-1380933FCD84}"/>
    <hyperlink ref="G58" location="Vysvětlivky!B36:E36" display="více zde" xr:uid="{085593FD-9168-43D3-AD66-A80F00780F0E}"/>
    <hyperlink ref="G59:G63" location="Vysvětlivky!B36:E36" display="více zde" xr:uid="{C3F89AAD-4751-4A08-BC77-ED6BF49B9990}"/>
    <hyperlink ref="G59" location="Vysvětlivky!B37:E37" display="více zde" xr:uid="{7163A1B3-11B4-4957-ABFC-885DF24B8165}"/>
    <hyperlink ref="G60" location="Vysvětlivky!B38:E38" display="více zde" xr:uid="{F5E363E8-8C27-4883-BF28-82AF83EA38A5}"/>
    <hyperlink ref="G61" location="Vysvětlivky!B39:E39" display="více zde" xr:uid="{58EE8BE0-91D9-42DA-B442-EF79BE28D8A7}"/>
    <hyperlink ref="G62" location="Vysvětlivky!B40:E40" display="více zde" xr:uid="{D2A0FBC7-E866-480C-9849-DC836045C17C}"/>
    <hyperlink ref="G63" location="Vysvětlivky!B41:E41" display="více zde" xr:uid="{4BF47F25-C8E0-45B1-A7C3-76B6E48FAD86}"/>
    <hyperlink ref="G73" location="Vysvětlivky!B50:E50" display="více zde" xr:uid="{4F0C503C-04C3-468F-AE74-F37926FC7125}"/>
    <hyperlink ref="G74" location="Vysvětlivky!B51:E51" display="více zde" xr:uid="{5EFA4BC0-FEB3-4FA1-972B-21AD8C6C7A6B}"/>
    <hyperlink ref="G75" location="Vysvětlivky!B52:E52" display="více zde" xr:uid="{47C35587-9969-4C84-AFEB-B5C3736C91F2}"/>
    <hyperlink ref="G64:G68" location="Vysvětlivky!B36:E36" display="více zde" xr:uid="{EA95C51F-1F57-48B4-9E16-73253719443A}"/>
    <hyperlink ref="G64" location="Vysvětlivky!B42:E42" display="více zde" xr:uid="{CAAB2F09-2BF1-4D8B-8A01-857263762180}"/>
    <hyperlink ref="G65" location="Vysvětlivky!B43:E43" display="více zde" xr:uid="{62275609-67D6-4096-95F9-5B828E71F578}"/>
    <hyperlink ref="G66" location="Vysvětlivky!B44:E44" display="více zde" xr:uid="{2A050811-8312-4AD3-B8E0-9AE5D783EC38}"/>
    <hyperlink ref="G67" location="Vysvětlivky!B45:E45" display="více zde" xr:uid="{6C8EF583-B738-4E9C-A5A0-A6EC871A542A}"/>
    <hyperlink ref="G68" location="Vysvětlivky!B46:E46" display="více zde" xr:uid="{AE6BBED8-056E-40AB-A400-9347C9835313}"/>
    <hyperlink ref="G70" location="Vysvětlivky!B47:E47" display="více zde" xr:uid="{37187BF2-95A1-4605-99A4-757FCA5503B1}"/>
    <hyperlink ref="G71:G72" location="Vysvětlivky!B47:E47" display="více zde" xr:uid="{04EA3F1E-8775-4806-8502-C012E8B524BC}"/>
    <hyperlink ref="G71" location="Vysvětlivky!B48:E48" display="více zde" xr:uid="{B5D06A15-8376-4D57-A385-7DA6B9A76E3A}"/>
    <hyperlink ref="G72" location="Vysvětlivky!B49:E49" display="více zde" xr:uid="{0F269FA7-F2C4-4E1B-8445-A25DF57C747D}"/>
    <hyperlink ref="G76:G78" location="Vysvětlivky!B52:E52" display="více zde" xr:uid="{D60BFA7C-C2AB-44CA-87B1-08CDFDB2B2CD}"/>
    <hyperlink ref="G76" location="Vysvětlivky!B53:E53" display="více zde" xr:uid="{A5DEB5ED-F8CA-4E7A-BA57-4543E9A60883}"/>
    <hyperlink ref="G77" location="Vysvětlivky!B54:E54" display="více zde" xr:uid="{C6C983D2-3A3B-4F13-AA3F-07576E92276D}"/>
    <hyperlink ref="G78" location="Vysvětlivky!B55:E55" display="více zde" xr:uid="{DFEED5EC-7D17-48E4-AD21-5AEF29D4AA8C}"/>
    <hyperlink ref="G93" location="Vysvětlivky!B62:E62" display="více zde" xr:uid="{7D5773FD-64CE-4E77-9E7A-D0C02109ABCA}"/>
    <hyperlink ref="G94" location="Vysvětlivky!B63:E63" display="více zde" xr:uid="{F3B8D971-582F-4743-B919-0E4FF49BD967}"/>
    <hyperlink ref="G95" location="Vysvětlivky!B64:E64" display="více zde" xr:uid="{8667B918-AFF5-42E8-9B7A-EDB2D5C48F3F}"/>
    <hyperlink ref="G96" location="Vysvětlivky!B65:E65" display="více zde" xr:uid="{7C28C82C-989C-4868-A7E5-0FD3B09B568B}"/>
    <hyperlink ref="G97" location="Vysvětlivky!B66:E66" display="více zde" xr:uid="{470CC54F-86C3-4908-B579-122632917C82}"/>
    <hyperlink ref="G98" location="Vysvětlivky!B67:E67" display="více zde" xr:uid="{5E5B212A-6238-4A8A-AAB2-449D6A9E07FE}"/>
    <hyperlink ref="G99" location="Vysvětlivky!B68:E68" display="více zde" xr:uid="{1B553CDC-BB01-4994-801D-FA38C20B82E0}"/>
    <hyperlink ref="G100" location="Vysvětlivky!B69:E69" display="více zde" xr:uid="{1D511324-AEB7-47CD-AD69-9C93C460BEBD}"/>
    <hyperlink ref="G101" location="Vysvětlivky!B70:E70" display="více zde" xr:uid="{AD560C76-ABCD-41DA-8764-C66419EC402C}"/>
    <hyperlink ref="G102:G105" location="Vysvětlivky!B70:E70" display="více zde" xr:uid="{D20B79EB-C911-4120-B571-03114F54B7AE}"/>
    <hyperlink ref="G102" location="Vysvětlivky!B71:E71" display="více zde" xr:uid="{439D654C-E721-4761-9157-E319F1C911A4}"/>
    <hyperlink ref="G103" location="Vysvětlivky!B72:E72" display="více zde" xr:uid="{01139B23-46EA-4EC8-8963-AC0B8C8C3B5B}"/>
    <hyperlink ref="G104" location="Vysvětlivky!B73:E73" display="více zde" xr:uid="{EB319397-C1D4-4F5B-A079-78ECA5E714AA}"/>
    <hyperlink ref="G105" location="Vysvětlivky!B74:E74" display="více zde" xr:uid="{64B90266-574B-4387-A2EF-173AFD63DF7F}"/>
    <hyperlink ref="G120:G121" location="Vysvětlivky!B90:E90" display="více zde" xr:uid="{FB49DEAE-9019-489D-8F7D-D6D0BE139BF6}"/>
    <hyperlink ref="G121" location="Vysvětlivky!B92:E92" display="více zde" xr:uid="{0BA93EC8-F854-4601-8D3E-BE1334CCECE3}"/>
    <hyperlink ref="G132" location="Vysvětlivky!B98:E98" display="více zde" xr:uid="{37CD79C2-3754-4C5E-90B4-E3CB51715844}"/>
    <hyperlink ref="G133" location="Vysvětlivky!B99:E99" display="více zde" xr:uid="{B909B7DF-086D-4BA6-A343-8D096CA43384}"/>
    <hyperlink ref="G134" location="Vysvětlivky!B100:E100" display="více zde" xr:uid="{244265E8-D96C-4D1C-BFAE-A2F0F3C0EC49}"/>
    <hyperlink ref="G135:G138" location="Vysvětlivky!B100:E100" display="více zde" xr:uid="{64722ECA-DF41-46EB-918F-A3DA84882E9E}"/>
    <hyperlink ref="G135" location="Vysvětlivky!B101:E101" display="více zde" xr:uid="{04568335-D8E1-43B7-9CED-BF9D9762F6CA}"/>
    <hyperlink ref="G136" location="Vysvětlivky!B102:E102" display="více zde" xr:uid="{4C2C19BB-A3C9-4433-A924-954996AC7623}"/>
    <hyperlink ref="G137" location="Vysvětlivky!B103:E103" display="více zde" xr:uid="{CD2CA91F-0E25-49FE-B7D4-CF5124B8ACDF}"/>
    <hyperlink ref="G138" location="Vysvětlivky!B104:E104" display="více zde" xr:uid="{66FD5765-F6A3-4503-B252-0DE34C2A99F6}"/>
    <hyperlink ref="G150" location="Vysvětlivky!B109:E109" display="více zde" xr:uid="{674B24B2-2B92-4A10-827F-122E1063E693}"/>
    <hyperlink ref="G151" location="Vysvětlivky!B110:E110" display="více zde" xr:uid="{16B931AD-4247-4FE1-B95A-68D1A77DDF15}"/>
    <hyperlink ref="G152:G159" location="Vysvětlivky!B110:E110" display="více zde" xr:uid="{10C2530C-8C3C-4C6D-BE53-C7371D24BD60}"/>
    <hyperlink ref="G152" location="Vysvětlivky!B111:E111" display="více zde" xr:uid="{3B6ECB28-A9E9-4FA4-9483-3C1B2693BCE7}"/>
    <hyperlink ref="G153" location="Vysvětlivky!B112:E112" display="více zde" xr:uid="{58A9B829-A312-4AA8-AF6C-182650A120CE}"/>
    <hyperlink ref="G154" location="Vysvětlivky!B113:E113" display="více zde" xr:uid="{01FD9A44-9C77-458C-99D9-FCCD3CB85B2B}"/>
    <hyperlink ref="G155" location="Vysvětlivky!B114:E114" display="více zde" xr:uid="{34E479B1-20BF-4C75-BB98-F734AEC267D2}"/>
    <hyperlink ref="G156" location="Vysvětlivky!B115:E115" display="více zde" xr:uid="{8BDAAF09-FE69-49D8-BA4A-EB973F9B1E7B}"/>
    <hyperlink ref="G157" location="Vysvětlivky!B116:E116" display="více zde" xr:uid="{80D0B6F8-90C1-43A2-8EAE-82CDC06D98C1}"/>
    <hyperlink ref="G158" location="Vysvětlivky!B117:E117" display="více zde" xr:uid="{952550DD-55FD-40D7-ABCE-EA6E56168098}"/>
    <hyperlink ref="G159" location="Vysvětlivky!B118:E118" display="více zde" xr:uid="{A9C4703B-ECEF-46AB-B623-CA0E9A8A1554}"/>
    <hyperlink ref="G162:G163" location="Vysvětlivky!B119:E119" display="více zde" xr:uid="{6596B6C6-F44F-4A42-83A8-37FD68757B4E}"/>
    <hyperlink ref="G162" location="Vysvětlivky!B120:E120" display="více zde" xr:uid="{3C2FCAA8-4243-40EF-8DE9-EF19E9A2C05F}"/>
    <hyperlink ref="G163" location="Vysvětlivky!B121:E121" display="více zde" xr:uid="{FC102F79-A42B-4F9C-AA87-0BC39869CBA2}"/>
    <hyperlink ref="G166" location="Vysvětlivky!B123:E123" display="více zde" xr:uid="{64A04307-1A7E-4380-B7AB-41B940C69BBE}"/>
    <hyperlink ref="G178:G181" location="Vysvětlivky!B127:E127" display="více zde" xr:uid="{92D26D04-4B19-4031-AE73-13B59A14ACEE}"/>
    <hyperlink ref="G178" location="Vysvětlivky!B128:E128" display="více zde" xr:uid="{CA7DB5B3-DC8B-441B-8A5B-ECB3A6893CD5}"/>
    <hyperlink ref="G179" location="Vysvětlivky!B129:E129" display="více zde" xr:uid="{A3B8F67C-E2DC-48A7-A7BA-395A0A1C76BE}"/>
    <hyperlink ref="G180" location="Vysvětlivky!B130:E130" display="více zde" xr:uid="{36E5415F-E4A0-4275-B1DA-9570C6FBB8BF}"/>
    <hyperlink ref="G181" location="Vysvětlivky!B131:E131" display="více zde" xr:uid="{72B6C601-53B6-4CA5-8077-40ED77E2713F}"/>
    <hyperlink ref="G182" location="Vysvětlivky!B132:E132" display="více zde" xr:uid="{E898F26A-C628-45A7-8CC0-F120A2254D58}"/>
    <hyperlink ref="G184:G185" location="Vysvětlivky!B132:E132" display="více zde" xr:uid="{CFEBC694-D506-49A3-8223-D6219557B2D6}"/>
    <hyperlink ref="G184" location="Vysvětlivky!B133:E133" display="více zde" xr:uid="{FC3B6B48-9F6B-4B60-83DC-9869F70C934A}"/>
    <hyperlink ref="G185" location="Vysvětlivky!B134:E134" display="více zde" xr:uid="{F7081362-C6F0-4574-8096-587A7E19CDCB}"/>
    <hyperlink ref="G186" location="Vysvětlivky!B135:E135" display="více zde" xr:uid="{253279C7-2FF8-4956-BBA3-79152F741227}"/>
    <hyperlink ref="G188" location="Vysvětlivky!B136:E136" display="více zde" xr:uid="{58D81E9F-BA55-4A32-B75F-FA55B9CAB6B4}"/>
    <hyperlink ref="G23" location="Vysvětlivky!B8:E8" display="více zde" xr:uid="{5B751383-7B45-4693-A8E0-6FC14872EEE3}"/>
    <hyperlink ref="G24" location="Vysvětlivky!B8:E8" display="více zde" xr:uid="{1C1A1117-9361-4CB0-9ADE-810D65DE5254}"/>
    <hyperlink ref="G25" location="Vysvětlivky!B9:E9" display="více zde" xr:uid="{6D2477A9-938F-49A4-9AEC-ED032EB38B47}"/>
    <hyperlink ref="G26" location="Vysvětlivky!B9:E9" display="více zde" xr:uid="{46B20745-2864-4F5F-BEF0-D1AAC778A696}"/>
    <hyperlink ref="G27" location="Vysvětlivky!B10:E10" display="více zde" xr:uid="{F26422EA-9DE2-4D1E-8136-2DFEF16A484F}"/>
    <hyperlink ref="G28" location="Vysvětlivky!B10:E10" display="více zde" xr:uid="{EE47225F-3297-488D-9C4B-4CC0EA8D8306}"/>
    <hyperlink ref="G29" location="Vysvětlivky!B11:E11" display="více zde" xr:uid="{D4D68D73-89AA-458A-A839-E44FD2DEC93F}"/>
    <hyperlink ref="G30" location="Vysvětlivky!B12:E12" display="více zde" xr:uid="{442CE6EE-AABF-4FC9-A933-667D22CD1293}"/>
    <hyperlink ref="G33" location="Vysvětlivky!B13:E13" display="více zde" xr:uid="{162269CC-1EA8-4E86-8928-1166ED105EFE}"/>
    <hyperlink ref="G34:G36" location="Vysvětlivky!B13:E13" display="více zde" xr:uid="{493A57A9-1863-4C93-A666-5389C90F6177}"/>
    <hyperlink ref="G34" location="Vysvětlivky!B14:E14" display="více zde" xr:uid="{C4195FD1-0525-4BB0-98E2-79235327E315}"/>
    <hyperlink ref="G35" location="Vysvětlivky!B15:E15" display="více zde" xr:uid="{BA318B5A-8C1F-48FF-977A-EC16E352E5EA}"/>
    <hyperlink ref="G36" location="Vysvětlivky!B17:E17" display="více zde" xr:uid="{B9A5833A-3507-4E19-B4E3-581801499365}"/>
    <hyperlink ref="G79" location="Vysvětlivky!B56:E56" display="více zde" xr:uid="{99979585-9093-4569-A9A3-E7FAA8217538}"/>
    <hyperlink ref="G120" location="Vysvětlivky!B91:E91" display="více zde" xr:uid="{3CE77D42-8264-4C6E-9F06-95985271EBF2}"/>
    <hyperlink ref="G119" location="Vysvětlivky!B90:E90" display="více zde" xr:uid="{6F792C4D-DA5F-492E-8233-D4AEAC958D19}"/>
    <hyperlink ref="G118" location="Vysvětlivky!B89:E89" display="více zde" xr:uid="{AC135FE2-82B4-4495-A28B-3CD517559184}"/>
    <hyperlink ref="G117" location="Vysvětlivky!B88:E88" display="více zde" xr:uid="{D7B6E0C5-7594-42D9-8B2B-952CDF234FE4}"/>
    <hyperlink ref="G116" location="Vysvětlivky!B87:E87" display="více zde" xr:uid="{7FD1E8FE-00F7-419C-B9CE-D5DBFDECA480}"/>
    <hyperlink ref="G115" location="Vysvětlivky!B86:E86" display="více zde" xr:uid="{251A6DC2-B6A6-4A1B-9A6B-9285F0682ECE}"/>
    <hyperlink ref="G114" location="Vysvětlivky!B85:E85" display="více zde" xr:uid="{A72855B4-844F-4BBA-BBEB-A188E8687E25}"/>
    <hyperlink ref="G113" location="Vysvětlivky!B84:E84" display="více zde" xr:uid="{D88E7D79-4BFE-4034-951E-38E7B1CE3A8F}"/>
    <hyperlink ref="G106" location="Vysvětlivky!B75:E75" display="více zde" xr:uid="{442166CC-3685-4B43-B9EE-13C1992D1480}"/>
    <hyperlink ref="G122" location="Vysvětlivky!B93:E93" display="více zde" xr:uid="{8949F658-746C-4DEF-BA6F-F188305AD868}"/>
    <hyperlink ref="G139" location="Vysvětlivky!B105:E105" display="více zde" xr:uid="{0AC12069-7A99-4434-89B6-AE6424004F53}"/>
    <hyperlink ref="G160" location="Vysvětlivky!B119:E119" display="více zde" xr:uid="{F99D468C-C611-47BD-B7C6-BD29169E685C}"/>
    <hyperlink ref="G164" location="Vysvětlivky!B122:E122" display="více zde" xr:uid="{D29863BD-064E-4F11-893D-418FC3E17C0D}"/>
    <hyperlink ref="G167" location="Vysvětlivky!B124:E124" display="více zde" xr:uid="{D46F6114-620D-4C65-B2AA-5C0F4F2C811B}"/>
    <hyperlink ref="G189" location="Vysvětlivky!B137:E137" display="více zde" xr:uid="{9A2A9217-8419-47D3-911B-D1FFAED7CB55}"/>
    <hyperlink ref="B6:F6" r:id="rId1" display="§  Vyplněné tabulky s plánovou kalkulací ceny vody zašlete nejpozději jeden kalendářní den před její platností prostřednictvím webové aplikace VODA Monitor (https://vodamonitor.spcss.cz)." xr:uid="{7CC8E513-28E9-41E5-946B-9E5F6A0D17DA}"/>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6</vt:i4>
      </vt:variant>
    </vt:vector>
  </HeadingPairs>
  <TitlesOfParts>
    <vt:vector size="6" baseType="lpstr">
      <vt:lpstr>Vodovod Haná-V</vt:lpstr>
      <vt:lpstr>Němčice nad Hanou-V+S</vt:lpstr>
      <vt:lpstr>Vrchoslavice-S</vt:lpstr>
      <vt:lpstr>Heršpice-V</vt:lpstr>
      <vt:lpstr>Drysice-V</vt:lpstr>
      <vt:lpstr>Orlovice-V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V.H.P.  Ivanovice na Hané, s.r.o.</dc:creator>
  <cp:lastModifiedBy>V.H.P.  Ivanovice na Hané, s.r.o.</cp:lastModifiedBy>
  <dcterms:created xsi:type="dcterms:W3CDTF">2025-12-19T08:53:00Z</dcterms:created>
  <dcterms:modified xsi:type="dcterms:W3CDTF">2025-12-19T10:14:44Z</dcterms:modified>
</cp:coreProperties>
</file>