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vhpivanovicecz-my.sharepoint.com/personal/martinvaculik_vhpivanovicecz_onmicrosoft_com/Documents/Martin/voda cloud/kalkulace/2025/MF ČR/"/>
    </mc:Choice>
  </mc:AlternateContent>
  <xr:revisionPtr revIDLastSave="0" documentId="8_{41251278-DE6F-4F4B-B44D-0134675D127A}" xr6:coauthVersionLast="47" xr6:coauthVersionMax="47" xr10:uidLastSave="{00000000-0000-0000-0000-000000000000}"/>
  <bookViews>
    <workbookView xWindow="-120" yWindow="-120" windowWidth="38640" windowHeight="21120" xr2:uid="{1EB5C5BA-340E-41D8-A083-4B81455F3E39}"/>
  </bookViews>
  <sheets>
    <sheet name="Vodovod Haná - V" sheetId="2" r:id="rId1"/>
    <sheet name="Němčice nad Hanou - V+S" sheetId="3" r:id="rId2"/>
    <sheet name="Vrchoslavice - S" sheetId="4" r:id="rId3"/>
    <sheet name="Heršpice - V" sheetId="6" r:id="rId4"/>
    <sheet name="Drysice - V" sheetId="7" r:id="rId5"/>
    <sheet name="Orlovice - V" sheetId="8" r:id="rId6"/>
  </sheets>
  <externalReferences>
    <externalReference r:id="rId7"/>
    <externalReference r:id="rId8"/>
    <externalReference r:id="rId9"/>
    <externalReference r:id="rId10"/>
    <externalReference r:id="rId11"/>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0" i="8" l="1"/>
  <c r="E170" i="8"/>
  <c r="F164" i="8"/>
  <c r="F166" i="8" s="1"/>
  <c r="E164" i="8"/>
  <c r="E166" i="8" s="1"/>
  <c r="E172" i="8" s="1"/>
  <c r="F151" i="8"/>
  <c r="E151" i="8"/>
  <c r="F148" i="8"/>
  <c r="F143" i="8"/>
  <c r="E143" i="8"/>
  <c r="F139" i="8"/>
  <c r="E139" i="8"/>
  <c r="F136" i="8"/>
  <c r="E136" i="8"/>
  <c r="F118" i="8"/>
  <c r="E118" i="8"/>
  <c r="B110" i="8"/>
  <c r="F104" i="8"/>
  <c r="E104" i="8"/>
  <c r="F102" i="8"/>
  <c r="F173" i="8" s="1"/>
  <c r="E102" i="8"/>
  <c r="E173" i="8" s="1"/>
  <c r="F87" i="8"/>
  <c r="E87" i="8"/>
  <c r="E148" i="8" s="1"/>
  <c r="F84" i="8"/>
  <c r="F85" i="8" s="1"/>
  <c r="E84" i="8"/>
  <c r="E85" i="8" s="1"/>
  <c r="F78" i="8"/>
  <c r="E78" i="8"/>
  <c r="F43" i="8"/>
  <c r="E43" i="8"/>
  <c r="F42" i="8"/>
  <c r="F38" i="8" s="1"/>
  <c r="E42" i="8"/>
  <c r="E38" i="8" s="1"/>
  <c r="F35" i="8"/>
  <c r="E35" i="8"/>
  <c r="F32" i="8"/>
  <c r="E32" i="8"/>
  <c r="F27" i="8"/>
  <c r="E27" i="8"/>
  <c r="F17" i="8"/>
  <c r="E17" i="8"/>
  <c r="D10" i="8"/>
  <c r="D9" i="8"/>
  <c r="D8" i="8"/>
  <c r="D7" i="8"/>
  <c r="F172" i="8" l="1"/>
  <c r="F52" i="8"/>
  <c r="F81" i="8" s="1"/>
  <c r="F121" i="8"/>
  <c r="E121" i="8"/>
  <c r="F144" i="8"/>
  <c r="F150" i="8" s="1"/>
  <c r="E144" i="8"/>
  <c r="E150" i="8" s="1"/>
  <c r="E52" i="8"/>
  <c r="E77" i="8" s="1"/>
  <c r="F77" i="8"/>
  <c r="F90" i="8"/>
  <c r="E90" i="8" l="1"/>
  <c r="E81" i="8"/>
  <c r="F83" i="8"/>
  <c r="F86" i="8"/>
  <c r="E83" i="8"/>
  <c r="E86" i="8"/>
  <c r="E117" i="8" l="1"/>
  <c r="E119" i="8" s="1"/>
  <c r="E120" i="8" s="1"/>
  <c r="E88" i="8"/>
  <c r="E89" i="8" s="1"/>
  <c r="F88" i="8"/>
  <c r="F117" i="8"/>
  <c r="F119" i="8" s="1"/>
  <c r="F120" i="8" s="1"/>
  <c r="F170" i="7" l="1"/>
  <c r="E170" i="7"/>
  <c r="F164" i="7"/>
  <c r="F166" i="7" s="1"/>
  <c r="F172" i="7" s="1"/>
  <c r="E164" i="7"/>
  <c r="E166" i="7" s="1"/>
  <c r="F151" i="7"/>
  <c r="E151" i="7"/>
  <c r="F148" i="7"/>
  <c r="F143" i="7"/>
  <c r="E143" i="7"/>
  <c r="F139" i="7"/>
  <c r="E139" i="7"/>
  <c r="F136" i="7"/>
  <c r="E136" i="7"/>
  <c r="F118" i="7"/>
  <c r="E118" i="7"/>
  <c r="E121" i="7" s="1"/>
  <c r="B110" i="7"/>
  <c r="F104" i="7"/>
  <c r="E104" i="7"/>
  <c r="F102" i="7"/>
  <c r="F173" i="7" s="1"/>
  <c r="E102" i="7"/>
  <c r="E173" i="7" s="1"/>
  <c r="F87" i="7"/>
  <c r="E87" i="7"/>
  <c r="E148" i="7" s="1"/>
  <c r="F84" i="7"/>
  <c r="F85" i="7" s="1"/>
  <c r="E84" i="7"/>
  <c r="E85" i="7" s="1"/>
  <c r="F78" i="7"/>
  <c r="E78" i="7"/>
  <c r="F43" i="7"/>
  <c r="E43" i="7"/>
  <c r="F42" i="7"/>
  <c r="F38" i="7" s="1"/>
  <c r="E42" i="7"/>
  <c r="E38" i="7" s="1"/>
  <c r="F35" i="7"/>
  <c r="E35" i="7"/>
  <c r="F32" i="7"/>
  <c r="E32" i="7"/>
  <c r="F27" i="7"/>
  <c r="E27" i="7"/>
  <c r="F17" i="7"/>
  <c r="E17" i="7"/>
  <c r="D10" i="7"/>
  <c r="D9" i="7"/>
  <c r="D8" i="7"/>
  <c r="D7" i="7"/>
  <c r="F121" i="7" l="1"/>
  <c r="E144" i="7"/>
  <c r="E150" i="7" s="1"/>
  <c r="F144" i="7"/>
  <c r="F150" i="7" s="1"/>
  <c r="E172" i="7"/>
  <c r="E52" i="7"/>
  <c r="F52" i="7"/>
  <c r="F77" i="7" l="1"/>
  <c r="F81" i="7"/>
  <c r="F90" i="7"/>
  <c r="E77" i="7"/>
  <c r="E81" i="7"/>
  <c r="E90" i="7"/>
  <c r="E83" i="7" l="1"/>
  <c r="E86" i="7"/>
  <c r="F83" i="7"/>
  <c r="F86" i="7"/>
  <c r="F88" i="7" l="1"/>
  <c r="F117" i="7"/>
  <c r="F119" i="7" s="1"/>
  <c r="F120" i="7" s="1"/>
  <c r="E88" i="7"/>
  <c r="E89" i="7" s="1"/>
  <c r="E117" i="7"/>
  <c r="E119" i="7" s="1"/>
  <c r="E120" i="7" s="1"/>
  <c r="F170" i="6" l="1"/>
  <c r="E170" i="6"/>
  <c r="F164" i="6"/>
  <c r="F166" i="6" s="1"/>
  <c r="E164" i="6"/>
  <c r="E166" i="6" s="1"/>
  <c r="E172" i="6" s="1"/>
  <c r="F151" i="6"/>
  <c r="E151" i="6"/>
  <c r="F148" i="6"/>
  <c r="F143" i="6"/>
  <c r="E143" i="6"/>
  <c r="F139" i="6"/>
  <c r="E139" i="6"/>
  <c r="F136" i="6"/>
  <c r="E136" i="6"/>
  <c r="F118" i="6"/>
  <c r="E118" i="6"/>
  <c r="B110" i="6"/>
  <c r="F104" i="6"/>
  <c r="E104" i="6"/>
  <c r="F102" i="6"/>
  <c r="F173" i="6" s="1"/>
  <c r="E102" i="6"/>
  <c r="E173" i="6" s="1"/>
  <c r="F87" i="6"/>
  <c r="E87" i="6"/>
  <c r="E148" i="6" s="1"/>
  <c r="F84" i="6"/>
  <c r="F85" i="6" s="1"/>
  <c r="E84" i="6"/>
  <c r="E85" i="6" s="1"/>
  <c r="F78" i="6"/>
  <c r="E78" i="6"/>
  <c r="F43" i="6"/>
  <c r="E43" i="6"/>
  <c r="F42" i="6"/>
  <c r="F38" i="6" s="1"/>
  <c r="E42" i="6"/>
  <c r="E38" i="6"/>
  <c r="F35" i="6"/>
  <c r="E35" i="6"/>
  <c r="F32" i="6"/>
  <c r="E32" i="6"/>
  <c r="F27" i="6"/>
  <c r="E27" i="6"/>
  <c r="D10" i="6"/>
  <c r="D9" i="6"/>
  <c r="D8" i="6"/>
  <c r="D7" i="6"/>
  <c r="F172" i="6" l="1"/>
  <c r="E121" i="6"/>
  <c r="F121" i="6"/>
  <c r="F52" i="6"/>
  <c r="F81" i="6" s="1"/>
  <c r="E144" i="6"/>
  <c r="E150" i="6" s="1"/>
  <c r="E52" i="6"/>
  <c r="E81" i="6" s="1"/>
  <c r="F144" i="6"/>
  <c r="F150" i="6" s="1"/>
  <c r="E90" i="6" l="1"/>
  <c r="E77" i="6"/>
  <c r="F90" i="6"/>
  <c r="F77" i="6"/>
  <c r="F83" i="6"/>
  <c r="F86" i="6"/>
  <c r="E83" i="6"/>
  <c r="E86" i="6"/>
  <c r="F117" i="6" l="1"/>
  <c r="F119" i="6" s="1"/>
  <c r="F120" i="6" s="1"/>
  <c r="F88" i="6"/>
  <c r="E117" i="6"/>
  <c r="E119" i="6" s="1"/>
  <c r="E120" i="6" s="1"/>
  <c r="E88" i="6"/>
  <c r="E89" i="6" s="1"/>
  <c r="F170" i="4" l="1"/>
  <c r="E170" i="4"/>
  <c r="F164" i="4"/>
  <c r="F166" i="4" s="1"/>
  <c r="F172" i="4" s="1"/>
  <c r="E164" i="4"/>
  <c r="E166" i="4" s="1"/>
  <c r="E172" i="4" s="1"/>
  <c r="F151" i="4"/>
  <c r="E151" i="4"/>
  <c r="E148" i="4"/>
  <c r="F143" i="4"/>
  <c r="E143" i="4"/>
  <c r="F139" i="4"/>
  <c r="E139" i="4"/>
  <c r="F136" i="4"/>
  <c r="F144" i="4" s="1"/>
  <c r="E136" i="4"/>
  <c r="F118" i="4"/>
  <c r="E118" i="4"/>
  <c r="B110" i="4"/>
  <c r="F104" i="4"/>
  <c r="E104" i="4"/>
  <c r="F102" i="4"/>
  <c r="F173" i="4" s="1"/>
  <c r="E102" i="4"/>
  <c r="E173" i="4" s="1"/>
  <c r="F87" i="4"/>
  <c r="F148" i="4" s="1"/>
  <c r="E87" i="4"/>
  <c r="F84" i="4"/>
  <c r="F85" i="4" s="1"/>
  <c r="E84" i="4"/>
  <c r="E85" i="4" s="1"/>
  <c r="F78" i="4"/>
  <c r="E78" i="4"/>
  <c r="F43" i="4"/>
  <c r="E43" i="4"/>
  <c r="F42" i="4"/>
  <c r="F38" i="4" s="1"/>
  <c r="E42" i="4"/>
  <c r="E38" i="4" s="1"/>
  <c r="F35" i="4"/>
  <c r="E35" i="4"/>
  <c r="F32" i="4"/>
  <c r="E32" i="4"/>
  <c r="F27" i="4"/>
  <c r="E27" i="4"/>
  <c r="D10" i="4"/>
  <c r="D9" i="4"/>
  <c r="D8" i="4"/>
  <c r="D7" i="4"/>
  <c r="E121" i="4" l="1"/>
  <c r="F150" i="4"/>
  <c r="F52" i="4"/>
  <c r="F77" i="4" s="1"/>
  <c r="E144" i="4"/>
  <c r="E150" i="4" s="1"/>
  <c r="E52" i="4"/>
  <c r="F121" i="4"/>
  <c r="F81" i="4" l="1"/>
  <c r="F83" i="4" s="1"/>
  <c r="F90" i="4"/>
  <c r="F86" i="4"/>
  <c r="E77" i="4"/>
  <c r="E81" i="4"/>
  <c r="E90" i="4"/>
  <c r="E83" i="4" l="1"/>
  <c r="E86" i="4"/>
  <c r="F88" i="4"/>
  <c r="F89" i="4" s="1"/>
  <c r="F117" i="4"/>
  <c r="F119" i="4" s="1"/>
  <c r="F120" i="4" s="1"/>
  <c r="E88" i="4" l="1"/>
  <c r="E117" i="4"/>
  <c r="E119" i="4" s="1"/>
  <c r="E120" i="4" s="1"/>
  <c r="F170" i="3" l="1"/>
  <c r="E170" i="3"/>
  <c r="F164" i="3"/>
  <c r="F166" i="3" s="1"/>
  <c r="F172" i="3" s="1"/>
  <c r="E164" i="3"/>
  <c r="E166" i="3" s="1"/>
  <c r="F151" i="3"/>
  <c r="E151" i="3"/>
  <c r="F143" i="3"/>
  <c r="E143" i="3"/>
  <c r="F139" i="3"/>
  <c r="E139" i="3"/>
  <c r="F136" i="3"/>
  <c r="E136" i="3"/>
  <c r="F118" i="3"/>
  <c r="E118" i="3"/>
  <c r="B110" i="3"/>
  <c r="F104" i="3"/>
  <c r="E104" i="3"/>
  <c r="F102" i="3"/>
  <c r="F173" i="3" s="1"/>
  <c r="E102" i="3"/>
  <c r="E173" i="3" s="1"/>
  <c r="F87" i="3"/>
  <c r="F148" i="3" s="1"/>
  <c r="E87" i="3"/>
  <c r="E148" i="3" s="1"/>
  <c r="F84" i="3"/>
  <c r="F85" i="3" s="1"/>
  <c r="E84" i="3"/>
  <c r="E85" i="3" s="1"/>
  <c r="F78" i="3"/>
  <c r="E78" i="3"/>
  <c r="F43" i="3"/>
  <c r="E43" i="3"/>
  <c r="F42" i="3"/>
  <c r="F38" i="3" s="1"/>
  <c r="E42" i="3"/>
  <c r="E38" i="3" s="1"/>
  <c r="F35" i="3"/>
  <c r="E35" i="3"/>
  <c r="F32" i="3"/>
  <c r="E32" i="3"/>
  <c r="F27" i="3"/>
  <c r="E27" i="3"/>
  <c r="D10" i="3"/>
  <c r="D9" i="3"/>
  <c r="D8" i="3"/>
  <c r="D7" i="3"/>
  <c r="F170" i="2"/>
  <c r="F164" i="2"/>
  <c r="F166" i="2" s="1"/>
  <c r="E164" i="2"/>
  <c r="E166" i="2" s="1"/>
  <c r="F151" i="2"/>
  <c r="E151" i="2"/>
  <c r="F148" i="2"/>
  <c r="F143" i="2"/>
  <c r="E143" i="2"/>
  <c r="F139" i="2"/>
  <c r="E139" i="2"/>
  <c r="F136" i="2"/>
  <c r="E136" i="2"/>
  <c r="F118" i="2"/>
  <c r="E118" i="2"/>
  <c r="B110" i="2"/>
  <c r="F104" i="2"/>
  <c r="E104" i="2"/>
  <c r="F102" i="2"/>
  <c r="F173" i="2" s="1"/>
  <c r="E102" i="2"/>
  <c r="E173" i="2" s="1"/>
  <c r="F87" i="2"/>
  <c r="E87" i="2"/>
  <c r="E148" i="2" s="1"/>
  <c r="F84" i="2"/>
  <c r="F85" i="2" s="1"/>
  <c r="E84" i="2"/>
  <c r="E85" i="2" s="1"/>
  <c r="F78" i="2"/>
  <c r="E78" i="2"/>
  <c r="F43" i="2"/>
  <c r="E43" i="2"/>
  <c r="F42" i="2"/>
  <c r="F38" i="2" s="1"/>
  <c r="E42" i="2"/>
  <c r="E38" i="2" s="1"/>
  <c r="F35" i="2"/>
  <c r="E35" i="2"/>
  <c r="F32" i="2"/>
  <c r="E32" i="2"/>
  <c r="F27" i="2"/>
  <c r="E27" i="2"/>
  <c r="D10" i="2"/>
  <c r="D9" i="2"/>
  <c r="D8" i="2"/>
  <c r="D7" i="2"/>
  <c r="F121" i="3" l="1"/>
  <c r="F121" i="2"/>
  <c r="E121" i="2"/>
  <c r="F172" i="2"/>
  <c r="E144" i="3"/>
  <c r="E150" i="3" s="1"/>
  <c r="E172" i="3"/>
  <c r="E52" i="3"/>
  <c r="E90" i="3" s="1"/>
  <c r="F144" i="3"/>
  <c r="F150" i="3" s="1"/>
  <c r="E170" i="2"/>
  <c r="E172" i="2" s="1"/>
  <c r="E144" i="2"/>
  <c r="E150" i="2" s="1"/>
  <c r="F144" i="2"/>
  <c r="F150" i="2" s="1"/>
  <c r="E121" i="3"/>
  <c r="F52" i="3"/>
  <c r="E81" i="3"/>
  <c r="F52" i="2"/>
  <c r="F77" i="2" s="1"/>
  <c r="E52" i="2"/>
  <c r="E77" i="3" l="1"/>
  <c r="F90" i="2"/>
  <c r="F81" i="2"/>
  <c r="E83" i="3"/>
  <c r="E86" i="3"/>
  <c r="F81" i="3"/>
  <c r="F77" i="3"/>
  <c r="F90" i="3"/>
  <c r="F83" i="2"/>
  <c r="F86" i="2"/>
  <c r="E77" i="2"/>
  <c r="E90" i="2"/>
  <c r="E81" i="2"/>
  <c r="F86" i="3" l="1"/>
  <c r="F83" i="3"/>
  <c r="E117" i="3"/>
  <c r="E119" i="3" s="1"/>
  <c r="E120" i="3" s="1"/>
  <c r="E88" i="3"/>
  <c r="E83" i="2"/>
  <c r="E86" i="2"/>
  <c r="F88" i="2"/>
  <c r="F117" i="2"/>
  <c r="F119" i="2" s="1"/>
  <c r="F120" i="2" s="1"/>
  <c r="F117" i="3" l="1"/>
  <c r="F119" i="3" s="1"/>
  <c r="F120" i="3" s="1"/>
  <c r="F88" i="3"/>
  <c r="F89" i="3" s="1"/>
  <c r="E88" i="2"/>
  <c r="E117" i="2"/>
  <c r="E119" i="2" s="1"/>
  <c r="E120" i="2" s="1"/>
</calcChain>
</file>

<file path=xl/sharedStrings.xml><?xml version="1.0" encoding="utf-8"?>
<sst xmlns="http://schemas.openxmlformats.org/spreadsheetml/2006/main" count="2394" uniqueCount="271">
  <si>
    <t>Příloha č. 1 k výměru MF č. 01/VODA/2022</t>
  </si>
  <si>
    <t>PLÁNOVÁ KALKULACE CENY VODY 
PRO KALENDÁŘNÍ ROK 2025</t>
  </si>
  <si>
    <t>PRO OBLAST (LOKALITU):</t>
  </si>
  <si>
    <t>Skupinový vodovod Haná</t>
  </si>
  <si>
    <t>Tabulka č. 1</t>
  </si>
  <si>
    <t>I.</t>
  </si>
  <si>
    <t>Příjemce vodného a stočného - název</t>
  </si>
  <si>
    <t>Příjemce vodného a stočného - IČO</t>
  </si>
  <si>
    <t>II.</t>
  </si>
  <si>
    <t>Provozovatel - název</t>
  </si>
  <si>
    <t>Provozovatel - IČO</t>
  </si>
  <si>
    <t>III.</t>
  </si>
  <si>
    <t>Vlastník - název</t>
  </si>
  <si>
    <t>Vlastník - IČO</t>
  </si>
  <si>
    <t>IV.</t>
  </si>
  <si>
    <t>Formulář A až G</t>
  </si>
  <si>
    <t>Formulář A</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</si>
  <si>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</si>
  <si>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</si>
  <si>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</si>
  <si>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</si>
  <si>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</si>
  <si>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</si>
  <si>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</si>
  <si>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</si>
  <si>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</si>
  <si>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</si>
  <si>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</si>
  <si>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 
k 31. 12. 2023</t>
  </si>
  <si>
    <t>Kalkulační položky pro výpočet ceny pro vodné a stočné</t>
  </si>
  <si>
    <t>Řádek</t>
  </si>
  <si>
    <t>Kalkulační položky</t>
  </si>
  <si>
    <t xml:space="preserve">Měrná
jednotka </t>
  </si>
  <si>
    <t>Kalkulace</t>
  </si>
  <si>
    <t>2a</t>
  </si>
  <si>
    <t>1.</t>
  </si>
  <si>
    <t>Materiál</t>
  </si>
  <si>
    <t>mil. Kč</t>
  </si>
  <si>
    <t>1.1</t>
  </si>
  <si>
    <t>- surová voda podzemní + povrchová</t>
  </si>
  <si>
    <t>1.2</t>
  </si>
  <si>
    <t>- pitná voda převzatá + odpadní voda předaná k čištění</t>
  </si>
  <si>
    <t>1.3</t>
  </si>
  <si>
    <t>- chemikálie</t>
  </si>
  <si>
    <t>1.4</t>
  </si>
  <si>
    <t>- ostatní materiál</t>
  </si>
  <si>
    <t>2.</t>
  </si>
  <si>
    <t>Energie</t>
  </si>
  <si>
    <t>2.1</t>
  </si>
  <si>
    <t>- elektrická energie</t>
  </si>
  <si>
    <t>2.2</t>
  </si>
  <si>
    <t>- ostatní energie</t>
  </si>
  <si>
    <t>3.</t>
  </si>
  <si>
    <t xml:space="preserve"> Osobní náklady</t>
  </si>
  <si>
    <t>3.1</t>
  </si>
  <si>
    <t>- mzdové náklady</t>
  </si>
  <si>
    <t>3.2</t>
  </si>
  <si>
    <t>- osobní náklady další</t>
  </si>
  <si>
    <t>4.</t>
  </si>
  <si>
    <t>Ostatní přímé náklady</t>
  </si>
  <si>
    <t>4.1</t>
  </si>
  <si>
    <t>- odpisy infrastrukturního majetku</t>
  </si>
  <si>
    <t>4.2</t>
  </si>
  <si>
    <t>- obnovující opravy infrastrukturního majetku</t>
  </si>
  <si>
    <t>4.3</t>
  </si>
  <si>
    <t>- opravy infrastrukturního majetku ostatní</t>
  </si>
  <si>
    <t>4.4</t>
  </si>
  <si>
    <t>- pachtovné/nájemné infrastrukturního majetku</t>
  </si>
  <si>
    <t>5.</t>
  </si>
  <si>
    <t>Jiné provozní náklady</t>
  </si>
  <si>
    <t>5.1</t>
  </si>
  <si>
    <t>- poplatky za vypouštění odpadních vod</t>
  </si>
  <si>
    <t>5.2</t>
  </si>
  <si>
    <t>- ostatní provozní náklady externí</t>
  </si>
  <si>
    <t>5.3</t>
  </si>
  <si>
    <t>- ostatní provozní náklady ve vlastní režii</t>
  </si>
  <si>
    <t>6.</t>
  </si>
  <si>
    <t>Finanční náklady</t>
  </si>
  <si>
    <t>7.</t>
  </si>
  <si>
    <t>Ostatní výnosy</t>
  </si>
  <si>
    <t>8.</t>
  </si>
  <si>
    <t>Výrobní režie</t>
  </si>
  <si>
    <t>9.</t>
  </si>
  <si>
    <t>Správní režie</t>
  </si>
  <si>
    <t>9.1</t>
  </si>
  <si>
    <t>- z ř. 9 osobní náklady režijní správní</t>
  </si>
  <si>
    <t>10.</t>
  </si>
  <si>
    <t>Úplné vlastní náklady (ÚVN)</t>
  </si>
  <si>
    <t xml:space="preserve"> A</t>
  </si>
  <si>
    <t>Počet pracovníků</t>
  </si>
  <si>
    <t>osob</t>
  </si>
  <si>
    <t xml:space="preserve"> B</t>
  </si>
  <si>
    <t>Voda pitná fakturovaná</t>
  </si>
  <si>
    <r>
      <t>mil. m</t>
    </r>
    <r>
      <rPr>
        <vertAlign val="superscript"/>
        <sz val="10"/>
        <color indexed="8"/>
        <rFont val="Segoe UI"/>
        <family val="2"/>
        <charset val="238"/>
      </rPr>
      <t>3</t>
    </r>
  </si>
  <si>
    <t>x</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</si>
  <si>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</si>
  <si>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</si>
  <si>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</si>
  <si>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</si>
  <si>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</si>
  <si>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</si>
  <si>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</si>
  <si>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</si>
  <si>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</si>
  <si>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</si>
  <si>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</si>
  <si>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</si>
  <si>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</si>
  <si>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</si>
  <si>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 xml:space="preserve"> J</t>
  </si>
  <si>
    <t>Voda vyrobená</t>
  </si>
  <si>
    <r>
      <t>mil. m</t>
    </r>
    <r>
      <rPr>
        <vertAlign val="superscript"/>
        <sz val="10"/>
        <rFont val="Segoe UI"/>
        <family val="2"/>
        <charset val="238"/>
      </rPr>
      <t>3</t>
    </r>
  </si>
  <si>
    <t>Poznámka:</t>
  </si>
  <si>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</si>
  <si>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</si>
  <si>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</si>
  <si>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</si>
  <si>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</si>
  <si>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t>Tabulka č. 2</t>
  </si>
  <si>
    <t xml:space="preserve">Kalkulovaná cena pro vodné a pro stočné </t>
  </si>
  <si>
    <t>Text</t>
  </si>
  <si>
    <t>Měrná jednotka</t>
  </si>
  <si>
    <t>3a</t>
  </si>
  <si>
    <t>4a</t>
  </si>
  <si>
    <t>11.</t>
  </si>
  <si>
    <t xml:space="preserve">JEDNOTKOVÉ NÁKLADY </t>
  </si>
  <si>
    <r>
      <t>Kč.m</t>
    </r>
    <r>
      <rPr>
        <vertAlign val="superscript"/>
        <sz val="10"/>
        <color indexed="8"/>
        <rFont val="Segoe UI"/>
        <family val="2"/>
        <charset val="238"/>
      </rPr>
      <t>-3</t>
    </r>
  </si>
  <si>
    <t>12.</t>
  </si>
  <si>
    <t>Vyrovnávací položky</t>
  </si>
  <si>
    <t>12.1</t>
  </si>
  <si>
    <t>Vyrovnávací položka z roku t-2 dle platných pravidel cenové regulace</t>
  </si>
  <si>
    <t>12.2</t>
  </si>
  <si>
    <t>Finanční vypořádání rozdílu kalkulací prováděných podle metodiky OPŽP - finanční nástroje</t>
  </si>
  <si>
    <t>13.</t>
  </si>
  <si>
    <t>ÚVN + vyrovnávací položky</t>
  </si>
  <si>
    <t>14.</t>
  </si>
  <si>
    <t>Kalkulační zisk/ztráta</t>
  </si>
  <si>
    <t>15.</t>
  </si>
  <si>
    <t>- podíl kalkul. zisku/ztráty z ÚVN včetně vyrovnávacích položek 
(orientační ukazatel)</t>
  </si>
  <si>
    <t>%</t>
  </si>
  <si>
    <t>16.</t>
  </si>
  <si>
    <t>- z ř. 14 prostředky na obnovu infrastrukturního majetku</t>
  </si>
  <si>
    <t>17.</t>
  </si>
  <si>
    <t>- zisk k použití/ ztráta</t>
  </si>
  <si>
    <t>18.</t>
  </si>
  <si>
    <t>Celkem ÚVN + vyrovnávací položky + kalkulační zisk/ztráta</t>
  </si>
  <si>
    <t>19.</t>
  </si>
  <si>
    <t>Voda fakturovaná pitná, odpadní + srážková</t>
  </si>
  <si>
    <t>20.</t>
  </si>
  <si>
    <t>UPLATŇOVANÁ CENA pro vodné, stočné</t>
  </si>
  <si>
    <t>21.</t>
  </si>
  <si>
    <t>UPLATŇOVANÁ CENA pro vodné, stočné + DPH</t>
  </si>
  <si>
    <t>22.</t>
  </si>
  <si>
    <t>Plně obnovující cena</t>
  </si>
  <si>
    <t>Tabulka č. 3</t>
  </si>
  <si>
    <t xml:space="preserve">Kalkulace pachtovného nebo nájemného  </t>
  </si>
  <si>
    <t>Položka</t>
  </si>
  <si>
    <t>Měrná 
jednotka</t>
  </si>
  <si>
    <t>Kalkulace 
pro rok 2025</t>
  </si>
  <si>
    <t>Pachtovné/nájemné infrastrukturního majetku</t>
  </si>
  <si>
    <t>4.4.1</t>
  </si>
  <si>
    <r>
      <t>- odpisy propachtovaného/pronajatého</t>
    </r>
    <r>
      <rPr>
        <sz val="10"/>
        <color indexed="8"/>
        <rFont val="Segoe UI"/>
        <family val="2"/>
        <charset val="238"/>
      </rPr>
      <t xml:space="preserve"> majetku infrastrukturního majetku</t>
    </r>
  </si>
  <si>
    <t>4.4.2</t>
  </si>
  <si>
    <t>- opravy infrastrukturního majetku obnovující, které hradí vlastník propachtovaného/pronajatého infrastrukturního majetku</t>
  </si>
  <si>
    <t>4.4.3</t>
  </si>
  <si>
    <r>
      <t>- opravy infrastrukturního majetku ostatní, které hradí vlastník propachtovaného/pronajatého</t>
    </r>
    <r>
      <rPr>
        <sz val="10"/>
        <color indexed="8"/>
        <rFont val="Segoe UI"/>
        <family val="2"/>
        <charset val="238"/>
      </rPr>
      <t xml:space="preserve"> infrastrukturního majetku</t>
    </r>
  </si>
  <si>
    <t>4.4.4</t>
  </si>
  <si>
    <t>- ostatní nákladové položky zahrnuté v pachtovném/
nájemném nad rámec položek č. 4.4.1, 4.4.2., 4.4.3</t>
  </si>
  <si>
    <t>4.4.5</t>
  </si>
  <si>
    <t>- zisk/ztráta</t>
  </si>
  <si>
    <t>4.4.6</t>
  </si>
  <si>
    <t>- z ř. 4.4.5 prostředky na obnovu pronajatého infrastrukturního majetku z pachtovného/nájemného</t>
  </si>
  <si>
    <t>4.4.7</t>
  </si>
  <si>
    <t>Plně obnovující pachtovné/nájemné
Když (4.4.1 + 4.4.2) &lt; než 4.4.8, pak (ř. 4.4.3 + 4.4.4 + 4.4.8); jinak (4.4.1 + 4.4.2 + 4.4.3 +4.4.4)</t>
  </si>
  <si>
    <t>4.4.8</t>
  </si>
  <si>
    <t xml:space="preserve">Prostředky obnovy propachtovaného/pronajatého majetku na rok xxxx (t) (mil. Kč) podle PFO jeho vlastníka </t>
  </si>
  <si>
    <t>4.4.9</t>
  </si>
  <si>
    <t>Z toho: Prostředky na obnovu z pachtovného/nájemného na rok xxxx (t)</t>
  </si>
  <si>
    <t>Tabulka č. 4</t>
  </si>
  <si>
    <t>Kalkulovaná cena pro vodné a pro stočné 
při dvousložkové formě</t>
  </si>
  <si>
    <t>23.</t>
  </si>
  <si>
    <t>Pevná složka – (ÚVN + vyrovnávací položky + kalkulační zisk/ztráta)</t>
  </si>
  <si>
    <t>23a.</t>
  </si>
  <si>
    <t>- podíl z celkových ÚVN včetně vyrovnávací položky a kalkulačního zisku/ztráta</t>
  </si>
  <si>
    <t>24.</t>
  </si>
  <si>
    <t>Pohyblivá složka – (ÚVN + vyrovnávací položky + kalkulační zisk/ztráta)</t>
  </si>
  <si>
    <t>24a.</t>
  </si>
  <si>
    <t>- z toho: ÚVN + vyrovnávací položky</t>
  </si>
  <si>
    <t>24b.</t>
  </si>
  <si>
    <t>Kalkulační zisk / ztráta</t>
  </si>
  <si>
    <t>25.</t>
  </si>
  <si>
    <t>UPLATŇOVANÁ CENA pohyblivé složky</t>
  </si>
  <si>
    <t>26.</t>
  </si>
  <si>
    <t>UPLATŇOVANÁ CENA pohyblivé složky + DPH</t>
  </si>
  <si>
    <t>27.</t>
  </si>
  <si>
    <t>Technické parametry pevné složky podle § 33 odst. 1 vyhlášky č. 428/2001 Sb. 
(a, b, c) a výše nejnižší a nejvyšší platby za pevnou složku v Kč za rok a přípojku</t>
  </si>
  <si>
    <t>Tabulka č. 5</t>
  </si>
  <si>
    <t>Výpočet přiměřeného zisku pro kalendářní rok 2025
(pro plánovou kalkulaci)</t>
  </si>
  <si>
    <t>Uvedené řádky v mil. Kč se uvádí na 6 desetinných míst.</t>
  </si>
  <si>
    <t>pro rok 2025</t>
  </si>
  <si>
    <t>Zisk zajišťující návratnost kapitálu dle bodu (5) písm. a) výměru MF</t>
  </si>
  <si>
    <t>14.1</t>
  </si>
  <si>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</si>
  <si>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t>14.1.1</t>
  </si>
  <si>
    <t>Míra návratnosti (Mp)</t>
  </si>
  <si>
    <t>14.1.2</t>
  </si>
  <si>
    <r>
      <t>Zisk zajišťující návratnost kapitálu provozovatele (Z</t>
    </r>
    <r>
      <rPr>
        <vertAlign val="subscript"/>
        <sz val="10"/>
        <rFont val="Segoe UI"/>
        <family val="2"/>
        <charset val="238"/>
      </rPr>
      <t>NKP</t>
    </r>
    <r>
      <rPr>
        <sz val="10"/>
        <rFont val="Segoe UI"/>
        <family val="2"/>
        <charset val="238"/>
      </rPr>
      <t>)</t>
    </r>
  </si>
  <si>
    <t>14.2</t>
  </si>
  <si>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</si>
  <si>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14.2.1</t>
  </si>
  <si>
    <t>Míra návratnosti (Mv)</t>
  </si>
  <si>
    <t>14.2.2</t>
  </si>
  <si>
    <r>
      <t>Zisk zajišťující návratnost kapitálu vlastníka (Z</t>
    </r>
    <r>
      <rPr>
        <vertAlign val="subscript"/>
        <sz val="10"/>
        <rFont val="Segoe UI"/>
        <family val="2"/>
        <charset val="238"/>
      </rPr>
      <t>NKV</t>
    </r>
    <r>
      <rPr>
        <sz val="10"/>
        <rFont val="Segoe UI"/>
        <family val="2"/>
        <charset val="238"/>
      </rPr>
      <t>)</t>
    </r>
  </si>
  <si>
    <t>14.3</t>
  </si>
  <si>
    <t>Navýšení zisku o částku, která bude využita a skutečně vyčerpána podle plánu financování obnovy a která není v kalkulaci uplatněna jiným způsobem</t>
  </si>
  <si>
    <t>14.4</t>
  </si>
  <si>
    <t xml:space="preserve">Rozdíl mezi prokazatelně vynaloženými prostředky na nákup společnosti a výší vlastního kapitálu společnosti v čase nákupu </t>
  </si>
  <si>
    <t>14.4.1</t>
  </si>
  <si>
    <t xml:space="preserve">Míra návratnosti </t>
  </si>
  <si>
    <t>14.4.2</t>
  </si>
  <si>
    <t>Možné navýšení zisku při zohlednění nákupu společnosti</t>
  </si>
  <si>
    <t>14.5</t>
  </si>
  <si>
    <t>Celkový zisk zajišťující návratnost kapitálu</t>
  </si>
  <si>
    <t>Meziroční nárůst zisku dle bodu (5) písm. b) výměru MF</t>
  </si>
  <si>
    <t>14.6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</si>
  <si>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</si>
  <si>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Kč/m</t>
    </r>
    <r>
      <rPr>
        <vertAlign val="superscript"/>
        <sz val="10"/>
        <color indexed="8"/>
        <rFont val="Segoe UI"/>
        <family val="2"/>
        <charset val="238"/>
      </rPr>
      <t>3</t>
    </r>
  </si>
  <si>
    <t>14.6.1</t>
  </si>
  <si>
    <r>
      <t>Míra meziročního nárůstu zisku na 1 m</t>
    </r>
    <r>
      <rPr>
        <vertAlign val="superscript"/>
        <sz val="10"/>
        <rFont val="Segoe UI"/>
        <family val="2"/>
        <charset val="238"/>
      </rPr>
      <t>3</t>
    </r>
  </si>
  <si>
    <t>14.6.2</t>
  </si>
  <si>
    <t>Hodnota zisku s uplatněním limitu meziročního nárůstu přiměřeného zisku podle bodu (5) písm. b) výměru MF</t>
  </si>
  <si>
    <t>Celkový přiměřený zisk dle bodu (5) písm. a) a b) výměru MF a zisk uplatněný v plánové kalkulaci</t>
  </si>
  <si>
    <t>14.7</t>
  </si>
  <si>
    <t>Přiměřený zisk podle bodu (5) písm. a) a písm. b) výměru MF</t>
  </si>
  <si>
    <t>Tabulka č. 6</t>
  </si>
  <si>
    <t>Údaje v tabulce slouží pro určení maximální výše zisku v pachtovném (nájemném) pro řádek 4.4.5 Tabulky č. 3 "Kalkulace pachtovného nebo nájemného.</t>
  </si>
  <si>
    <t>Přiměřený zisk uplatněný v pachtovném (nájemném) dle bodu (5) písm. a) výměru MF</t>
  </si>
  <si>
    <t>4.4.5.1</t>
  </si>
  <si>
    <t>Reprodukční hodnota infrastrukturního majetku, který vlastník propachtovává (pronajímá)</t>
  </si>
  <si>
    <t>4.4.5.2</t>
  </si>
  <si>
    <t>4.4.5.3</t>
  </si>
  <si>
    <t>4.4.5.4</t>
  </si>
  <si>
    <t xml:space="preserve">Navýšení zisku o částku, která bude využita a skutečně vyčerpána podle plánu financování obnovy a která není v kalkulaci uplatněna jiným způsobem </t>
  </si>
  <si>
    <t>4.4.5.5</t>
  </si>
  <si>
    <t xml:space="preserve">Celkový zisk v pachtovném (nájemném) zajišťující návratnost kapitálu vlastníka </t>
  </si>
  <si>
    <t>Meziroční nárůst zisku v pachtovném (nájemném) dle bodu (5) písm. b) výměru MF</t>
  </si>
  <si>
    <t>4.4.5.6</t>
  </si>
  <si>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</si>
  <si>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Kč/m</t>
    </r>
    <r>
      <rPr>
        <vertAlign val="superscript"/>
        <sz val="10"/>
        <rFont val="Segoe UI"/>
        <family val="2"/>
        <charset val="238"/>
      </rPr>
      <t>3</t>
    </r>
  </si>
  <si>
    <t>4.4.5.7</t>
  </si>
  <si>
    <t>4.4.5.8</t>
  </si>
  <si>
    <t>Hodnota zisku s uplatněním limitu meziročního nárůstu přiměřeného zisku</t>
  </si>
  <si>
    <t>Přiměřený zisk dle bodu (5) písm. a) a b) výměru MF</t>
  </si>
  <si>
    <t>4.4.5.9</t>
  </si>
  <si>
    <t>Vypracoval - jméno a příjmení:</t>
  </si>
  <si>
    <t>Martin Vaculík</t>
  </si>
  <si>
    <t>Telefon:</t>
  </si>
  <si>
    <t>E-mail:</t>
  </si>
  <si>
    <t>martin.vaculik@vhpivanovice.cz</t>
  </si>
  <si>
    <t>Datum:</t>
  </si>
  <si>
    <t>Němčice nad Hanou</t>
  </si>
  <si>
    <t>Město Němčice nad Hanou</t>
  </si>
  <si>
    <t>Kanalizace Vrchoslavice</t>
  </si>
  <si>
    <t>Obec Vrchoslavice</t>
  </si>
  <si>
    <t>Vodovod Heršpice</t>
  </si>
  <si>
    <t>Obec Heršpice</t>
  </si>
  <si>
    <t>Vodovod Drysice</t>
  </si>
  <si>
    <t>Obec Drysice</t>
  </si>
  <si>
    <t>Vodovod Orlovice</t>
  </si>
  <si>
    <t>Obec Orlovice</t>
  </si>
  <si>
    <t>Městys Nezamyslice, Obec Dřevnovice, Obec Mořice, Obec Pavlovice u Kojetína, MěstysTištín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</si>
</sst>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quot; &quot;000"/>
    <numFmt numFmtId="165" formatCode="000&quot; &quot;00&quot; &quot;000"/>
    <numFmt numFmtId="166" formatCode="#,##0.000000"/>
    <numFmt numFmtId="167" formatCode="000&quot; &quot;000&quot; &quot;000"/>
  </numFmts>
  <fonts count="27" x14ac:knownFonts="1">
    <font>
      <sz val="11"/>
      <color theme="1"/>
      <name val="Aptos Narrow"/>
      <family val="2"/>
      <charset val="238"/>
      <scheme val="minor"/>
    </font>
    <font>
      <sz val="11"/>
      <color theme="1"/>
      <name val="Aptos Narrow"/>
      <family val="2"/>
      <charset val="238"/>
      <scheme val="minor"/>
    </font>
    <font>
      <sz val="11"/>
      <color theme="1"/>
      <name val="Segoe UI"/>
      <family val="2"/>
      <charset val="238"/>
    </font>
    <font>
      <sz val="10"/>
      <color theme="1"/>
      <name val="Segoe UI"/>
      <family val="2"/>
      <charset val="238"/>
    </font>
    <font>
      <sz val="10"/>
      <color rgb="FFFF0000"/>
      <name val="Segoe UI"/>
      <family val="2"/>
      <charset val="238"/>
    </font>
    <font>
      <sz val="10"/>
      <name val="Segoe UI"/>
      <family val="2"/>
      <charset val="238"/>
    </font>
    <font>
      <sz val="11"/>
      <name val="Segoe UI"/>
      <family val="2"/>
      <charset val="238"/>
    </font>
    <font>
      <b/>
      <sz val="11"/>
      <name val="Segoe UI"/>
      <family val="2"/>
      <charset val="238"/>
    </font>
    <font>
      <b/>
      <sz val="11"/>
      <color theme="1"/>
      <name val="Segoe UI"/>
      <family val="2"/>
      <charset val="238"/>
    </font>
    <font>
      <b/>
      <sz val="16"/>
      <name val="Segoe UI"/>
      <family val="2"/>
      <charset val="238"/>
    </font>
    <font>
      <sz val="12"/>
      <name val="Segoe UI"/>
      <family val="2"/>
      <charset val="238"/>
    </font>
    <font>
      <b/>
      <sz val="10"/>
      <name val="Segoe UI"/>
      <family val="2"/>
      <charset val="238"/>
    </font>
    <font>
      <sz val="9"/>
      <name val="Segoe UI"/>
      <family val="2"/>
      <charset val="238"/>
    </font>
    <font>
      <b/>
      <sz val="12"/>
      <color theme="1"/>
      <name val="Segoe UI"/>
      <family val="2"/>
      <charset val="238"/>
    </font>
    <font>
      <b/>
      <sz val="14"/>
      <color theme="1"/>
      <name val="Segoe UI"/>
      <family val="2"/>
      <charset val="238"/>
    </font>
    <font>
      <b/>
      <sz val="10"/>
      <color theme="1"/>
      <name val="Segoe UI"/>
      <family val="2"/>
      <charset val="238"/>
    </font>
    <font>
      <sz val="9"/>
      <color theme="1"/>
      <name val="Segoe UI"/>
      <family val="2"/>
      <charset val="238"/>
    </font>
    <font>
      <sz val="10"/>
      <color theme="8" tint="0.79998168889431442"/>
      <name val="Segoe UI"/>
      <family val="2"/>
      <charset val="238"/>
    </font>
    <font>
      <vertAlign val="superscript"/>
      <sz val="10"/>
      <color indexed="8"/>
      <name val="Segoe UI"/>
      <family val="2"/>
      <charset val="238"/>
    </font>
    <font>
      <vertAlign val="superscript"/>
      <sz val="10"/>
      <name val="Segoe UI"/>
      <family val="2"/>
      <charset val="238"/>
    </font>
    <font>
      <sz val="10"/>
      <color indexed="8"/>
      <name val="Arial"/>
      <family val="2"/>
      <charset val="238"/>
    </font>
    <font>
      <sz val="10"/>
      <color indexed="8"/>
      <name val="Segoe UI"/>
      <family val="2"/>
      <charset val="238"/>
    </font>
    <font>
      <sz val="11"/>
      <color rgb="FFFF0000"/>
      <name val="Segoe UI"/>
      <family val="2"/>
      <charset val="238"/>
    </font>
    <font>
      <b/>
      <sz val="14"/>
      <name val="Segoe UI"/>
      <family val="2"/>
      <charset val="238"/>
    </font>
    <font>
      <b/>
      <sz val="12"/>
      <name val="Segoe UI"/>
      <family val="2"/>
      <charset val="238"/>
    </font>
    <font>
      <sz val="9"/>
      <color rgb="FFFF0000"/>
      <name val="Segoe UI"/>
      <family val="2"/>
      <charset val="238"/>
    </font>
    <font>
      <vertAlign val="subscript"/>
      <sz val="10"/>
      <name val="Segoe UI"/>
      <family val="2"/>
      <charset val="238"/>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FFFFCC"/>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308">
    <xf numFmtId="0" fontId="0" fillId="0" borderId="0" xfId="0"/>
    <xf numFmtId="0" fontId="2" fillId="2" borderId="0" xfId="0" applyFont="1" applyFill="1"/>
    <xf numFmtId="0" fontId="2" fillId="2" borderId="0" xfId="0" applyFont="1" applyFill="1" applyAlignment="1">
      <alignment horizontal="left"/>
    </xf>
    <xf numFmtId="0" fontId="4" fillId="2" borderId="0" xfId="0" applyFont="1" applyFill="1"/>
    <xf numFmtId="0" fontId="2" fillId="0" borderId="0" xfId="0" applyFont="1"/>
    <xf numFmtId="0" fontId="5" fillId="2" borderId="0" xfId="0" applyFont="1" applyFill="1"/>
    <xf numFmtId="0" fontId="8" fillId="2" borderId="0" xfId="0" applyFont="1" applyFill="1" applyAlignment="1">
      <alignment horizontal="left" vertical="center"/>
    </xf>
    <xf numFmtId="0" fontId="3" fillId="2" borderId="0" xfId="0" applyFont="1" applyFill="1"/>
    <xf numFmtId="0" fontId="3" fillId="2" borderId="0" xfId="0" applyFont="1" applyFill="1" applyAlignment="1">
      <alignment horizontal="right"/>
    </xf>
    <xf numFmtId="0" fontId="2" fillId="2" borderId="2" xfId="0" applyFont="1" applyFill="1" applyBorder="1" applyAlignment="1">
      <alignment horizontal="left"/>
    </xf>
    <xf numFmtId="0" fontId="9" fillId="2" borderId="4" xfId="0" applyFont="1" applyFill="1" applyBorder="1" applyAlignment="1">
      <alignment horizontal="center" vertical="center" wrapText="1"/>
    </xf>
    <xf numFmtId="0" fontId="10" fillId="2" borderId="0" xfId="0" applyFont="1" applyFill="1" applyAlignment="1">
      <alignment horizontal="right"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0" fillId="2" borderId="7" xfId="0" applyFont="1" applyFill="1" applyBorder="1" applyAlignment="1">
      <alignment horizontal="right" vertical="center" wrapText="1"/>
    </xf>
    <xf numFmtId="0" fontId="10"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11" fillId="2" borderId="0" xfId="0" applyFont="1" applyFill="1" applyAlignment="1">
      <alignment vertical="center"/>
    </xf>
    <xf numFmtId="0" fontId="5" fillId="2" borderId="0" xfId="0" applyFont="1" applyFill="1" applyAlignment="1">
      <alignment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center" wrapText="1" indent="5"/>
    </xf>
    <xf numFmtId="0" fontId="5" fillId="2" borderId="0" xfId="0" applyFont="1" applyFill="1" applyAlignment="1">
      <alignment horizontal="center" vertical="center" wrapText="1"/>
    </xf>
    <xf numFmtId="0" fontId="11" fillId="2" borderId="11"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164" fontId="5" fillId="4" borderId="20" xfId="1" applyNumberFormat="1" applyFont="1" applyFill="1" applyBorder="1" applyAlignment="1" applyProtection="1">
      <alignment horizontal="right" vertical="center" indent="2"/>
      <protection locked="0"/>
    </xf>
    <xf numFmtId="164" fontId="5" fillId="4" borderId="21" xfId="0" applyNumberFormat="1" applyFont="1" applyFill="1" applyBorder="1" applyAlignment="1" applyProtection="1">
      <alignment horizontal="right" vertical="center" indent="2"/>
      <protection locked="0"/>
    </xf>
    <xf numFmtId="164" fontId="5" fillId="4" borderId="14" xfId="1" applyNumberFormat="1" applyFont="1" applyFill="1" applyBorder="1" applyAlignment="1" applyProtection="1">
      <alignment horizontal="right" vertical="center" indent="2"/>
      <protection locked="0"/>
    </xf>
    <xf numFmtId="164" fontId="5" fillId="4" borderId="16" xfId="0" applyNumberFormat="1" applyFont="1" applyFill="1" applyBorder="1" applyAlignment="1" applyProtection="1">
      <alignment horizontal="right" vertical="center" indent="2"/>
      <protection locked="0"/>
    </xf>
    <xf numFmtId="164" fontId="5" fillId="4" borderId="17" xfId="1" applyNumberFormat="1" applyFont="1" applyFill="1" applyBorder="1" applyAlignment="1" applyProtection="1">
      <alignment horizontal="right" vertical="center" indent="2"/>
      <protection locked="0"/>
    </xf>
    <xf numFmtId="164" fontId="5" fillId="4" borderId="19" xfId="0" applyNumberFormat="1" applyFont="1" applyFill="1" applyBorder="1" applyAlignment="1" applyProtection="1">
      <alignment horizontal="right" vertical="center" indent="2"/>
      <protection locked="0"/>
    </xf>
    <xf numFmtId="0" fontId="13" fillId="2" borderId="0" xfId="0" applyFont="1" applyFill="1" applyAlignment="1">
      <alignment horizontal="left" vertical="center"/>
    </xf>
    <xf numFmtId="0" fontId="15" fillId="2" borderId="12"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wrapText="1"/>
      <protection locked="0"/>
    </xf>
    <xf numFmtId="0" fontId="15" fillId="2" borderId="15"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6" fillId="2" borderId="0" xfId="0" applyFont="1" applyFill="1"/>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0" borderId="0" xfId="0" applyFont="1"/>
    <xf numFmtId="0" fontId="3" fillId="2" borderId="25"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26" xfId="0" applyFont="1" applyFill="1" applyBorder="1" applyAlignment="1">
      <alignment horizontal="center" vertical="center" wrapText="1"/>
    </xf>
    <xf numFmtId="164" fontId="3" fillId="2" borderId="11" xfId="0" applyNumberFormat="1" applyFont="1" applyFill="1" applyBorder="1" applyAlignment="1">
      <alignment horizontal="right" vertical="center" wrapText="1" indent="2"/>
    </xf>
    <xf numFmtId="164" fontId="3" fillId="2" borderId="13" xfId="0" applyNumberFormat="1" applyFont="1" applyFill="1" applyBorder="1" applyAlignment="1">
      <alignment horizontal="right" vertical="center" wrapText="1" indent="2"/>
    </xf>
    <xf numFmtId="49" fontId="3" fillId="2" borderId="27" xfId="0" applyNumberFormat="1" applyFont="1" applyFill="1" applyBorder="1" applyAlignment="1">
      <alignment horizontal="left" vertical="center" wrapText="1"/>
    </xf>
    <xf numFmtId="0" fontId="3" fillId="2" borderId="0" xfId="0" applyFont="1" applyFill="1" applyAlignment="1">
      <alignment horizontal="left" vertical="center" wrapText="1" indent="1"/>
    </xf>
    <xf numFmtId="0" fontId="3" fillId="2" borderId="28" xfId="0" applyFont="1" applyFill="1" applyBorder="1" applyAlignment="1">
      <alignment horizontal="center" vertical="center" wrapText="1"/>
    </xf>
    <xf numFmtId="164" fontId="3" fillId="4" borderId="14" xfId="1" applyNumberFormat="1" applyFont="1" applyFill="1" applyBorder="1" applyAlignment="1" applyProtection="1">
      <alignment horizontal="right" vertical="center" wrapText="1" indent="2"/>
      <protection locked="0"/>
    </xf>
    <xf numFmtId="164" fontId="3" fillId="4" borderId="16" xfId="1" applyNumberFormat="1" applyFont="1" applyFill="1" applyBorder="1" applyAlignment="1" applyProtection="1">
      <alignment horizontal="right" vertical="center" wrapText="1" indent="2"/>
      <protection locked="0"/>
    </xf>
    <xf numFmtId="49" fontId="3" fillId="2" borderId="29" xfId="0" applyNumberFormat="1" applyFont="1" applyFill="1" applyBorder="1" applyAlignment="1">
      <alignment horizontal="left" vertical="center" wrapText="1"/>
    </xf>
    <xf numFmtId="0" fontId="3" fillId="2" borderId="7" xfId="0" applyFont="1" applyFill="1" applyBorder="1" applyAlignment="1">
      <alignment horizontal="left" vertical="center" wrapText="1" indent="1"/>
    </xf>
    <xf numFmtId="0" fontId="3" fillId="2" borderId="30" xfId="0" applyFont="1" applyFill="1" applyBorder="1" applyAlignment="1">
      <alignment horizontal="center" vertical="center" wrapText="1"/>
    </xf>
    <xf numFmtId="164" fontId="3" fillId="4" borderId="17" xfId="1" applyNumberFormat="1" applyFont="1" applyFill="1" applyBorder="1" applyAlignment="1" applyProtection="1">
      <alignment horizontal="right" vertical="center" wrapText="1" indent="2"/>
      <protection locked="0"/>
    </xf>
    <xf numFmtId="164" fontId="3" fillId="4" borderId="19" xfId="1" applyNumberFormat="1" applyFont="1" applyFill="1" applyBorder="1" applyAlignment="1" applyProtection="1">
      <alignment horizontal="right" vertical="center" wrapText="1" indent="2"/>
      <protection locked="0"/>
    </xf>
    <xf numFmtId="164" fontId="17" fillId="2" borderId="11" xfId="0" applyNumberFormat="1" applyFont="1" applyFill="1" applyBorder="1" applyAlignment="1">
      <alignment horizontal="right" vertical="center" wrapText="1" indent="2"/>
    </xf>
    <xf numFmtId="164" fontId="17" fillId="2" borderId="13" xfId="0" applyNumberFormat="1" applyFont="1" applyFill="1" applyBorder="1" applyAlignment="1">
      <alignment horizontal="right" vertical="center" wrapText="1" indent="2"/>
    </xf>
    <xf numFmtId="49" fontId="3" fillId="2" borderId="0" xfId="0" applyNumberFormat="1" applyFont="1" applyFill="1" applyAlignment="1">
      <alignment horizontal="left" vertical="center" wrapText="1" indent="1"/>
    </xf>
    <xf numFmtId="49" fontId="5" fillId="2" borderId="7" xfId="0" applyNumberFormat="1" applyFont="1" applyFill="1" applyBorder="1" applyAlignment="1">
      <alignment horizontal="left" vertical="center" wrapText="1" indent="1"/>
    </xf>
    <xf numFmtId="164" fontId="3" fillId="2" borderId="17" xfId="0" applyNumberFormat="1" applyFont="1" applyFill="1" applyBorder="1" applyAlignment="1">
      <alignment horizontal="right" vertical="center" wrapText="1" indent="2"/>
    </xf>
    <xf numFmtId="164" fontId="3" fillId="2" borderId="19" xfId="0" applyNumberFormat="1" applyFont="1" applyFill="1" applyBorder="1" applyAlignment="1">
      <alignment horizontal="right" vertical="center" wrapText="1" indent="2"/>
    </xf>
    <xf numFmtId="0" fontId="5" fillId="2" borderId="27" xfId="0" applyFont="1" applyFill="1" applyBorder="1" applyAlignment="1">
      <alignment horizontal="left" vertical="center" wrapText="1"/>
    </xf>
    <xf numFmtId="0" fontId="5" fillId="2" borderId="28" xfId="0" applyFont="1" applyFill="1" applyBorder="1" applyAlignment="1">
      <alignment horizontal="center" vertical="center" wrapText="1"/>
    </xf>
    <xf numFmtId="164" fontId="5" fillId="4" borderId="11" xfId="1" applyNumberFormat="1" applyFont="1" applyFill="1" applyBorder="1" applyAlignment="1" applyProtection="1">
      <alignment horizontal="right" vertical="center" wrapText="1" indent="2"/>
      <protection locked="0"/>
    </xf>
    <xf numFmtId="164" fontId="5" fillId="4" borderId="13" xfId="1" applyNumberFormat="1" applyFont="1" applyFill="1" applyBorder="1" applyAlignment="1" applyProtection="1">
      <alignment horizontal="right" vertical="center" wrapText="1" indent="2"/>
      <protection locked="0"/>
    </xf>
    <xf numFmtId="164" fontId="5" fillId="4" borderId="14" xfId="1" applyNumberFormat="1" applyFont="1" applyFill="1" applyBorder="1" applyAlignment="1" applyProtection="1">
      <alignment horizontal="right" vertical="center" wrapText="1" indent="2"/>
      <protection locked="0"/>
    </xf>
    <xf numFmtId="164" fontId="5" fillId="4" borderId="16" xfId="1" applyNumberFormat="1" applyFont="1" applyFill="1" applyBorder="1" applyAlignment="1" applyProtection="1">
      <alignment horizontal="right" vertical="center" wrapText="1" indent="2"/>
      <protection locked="0"/>
    </xf>
    <xf numFmtId="0" fontId="5" fillId="2" borderId="29" xfId="0" applyFont="1" applyFill="1" applyBorder="1" applyAlignment="1">
      <alignment horizontal="left" vertical="center" wrapText="1"/>
    </xf>
    <xf numFmtId="0" fontId="5" fillId="2" borderId="7" xfId="0" applyFont="1" applyFill="1" applyBorder="1" applyAlignment="1">
      <alignment vertical="center" wrapText="1"/>
    </xf>
    <xf numFmtId="0" fontId="5" fillId="2" borderId="30" xfId="0" applyFont="1" applyFill="1" applyBorder="1" applyAlignment="1">
      <alignment horizontal="center" vertical="center" wrapText="1"/>
    </xf>
    <xf numFmtId="164" fontId="5" fillId="4" borderId="17" xfId="1" applyNumberFormat="1" applyFont="1" applyFill="1" applyBorder="1" applyAlignment="1" applyProtection="1">
      <alignment horizontal="right" vertical="center" wrapText="1" indent="2"/>
      <protection locked="0"/>
    </xf>
    <xf numFmtId="164" fontId="5" fillId="4" borderId="19" xfId="1" applyNumberFormat="1" applyFont="1" applyFill="1" applyBorder="1" applyAlignment="1" applyProtection="1">
      <alignment horizontal="right" vertical="center" wrapText="1" indent="2"/>
      <protection locked="0"/>
    </xf>
    <xf numFmtId="0" fontId="5" fillId="2" borderId="2" xfId="0" applyFont="1" applyFill="1" applyBorder="1" applyAlignment="1">
      <alignment vertical="center" wrapText="1"/>
    </xf>
    <xf numFmtId="0" fontId="5" fillId="2" borderId="26" xfId="0" applyFont="1" applyFill="1" applyBorder="1" applyAlignment="1">
      <alignment horizontal="center" vertical="center" wrapText="1"/>
    </xf>
    <xf numFmtId="0" fontId="3" fillId="2" borderId="29" xfId="0" applyFont="1" applyFill="1" applyBorder="1" applyAlignment="1">
      <alignment horizontal="left" vertical="center" wrapText="1"/>
    </xf>
    <xf numFmtId="0" fontId="3" fillId="2" borderId="31" xfId="0" applyFont="1" applyFill="1" applyBorder="1" applyAlignment="1">
      <alignment vertical="center" wrapText="1"/>
    </xf>
    <xf numFmtId="0" fontId="3" fillId="2" borderId="32" xfId="0" applyFont="1" applyFill="1" applyBorder="1" applyAlignment="1">
      <alignment horizontal="center" vertical="center" wrapText="1"/>
    </xf>
    <xf numFmtId="164" fontId="17" fillId="2" borderId="6" xfId="0" applyNumberFormat="1" applyFont="1" applyFill="1" applyBorder="1" applyAlignment="1">
      <alignment horizontal="right" vertical="center" wrapText="1" indent="2"/>
    </xf>
    <xf numFmtId="164" fontId="17" fillId="2" borderId="33" xfId="0" applyNumberFormat="1" applyFont="1" applyFill="1" applyBorder="1" applyAlignment="1">
      <alignment horizontal="right" vertical="center" wrapText="1" indent="2"/>
    </xf>
    <xf numFmtId="0" fontId="15" fillId="2" borderId="0" xfId="0" applyFont="1" applyFill="1" applyAlignment="1">
      <alignment horizontal="left" vertical="center" wrapText="1"/>
    </xf>
    <xf numFmtId="0" fontId="15" fillId="2" borderId="0" xfId="0" applyFont="1" applyFill="1" applyAlignment="1">
      <alignment vertical="center" wrapText="1"/>
    </xf>
    <xf numFmtId="0" fontId="15" fillId="2" borderId="0" xfId="0" applyFont="1" applyFill="1" applyAlignment="1">
      <alignment horizontal="center"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vertical="center" wrapText="1"/>
    </xf>
    <xf numFmtId="0" fontId="3" fillId="2" borderId="34" xfId="0" applyFont="1" applyFill="1" applyBorder="1" applyAlignment="1">
      <alignment horizontal="center" vertical="center" wrapText="1"/>
    </xf>
    <xf numFmtId="0" fontId="3" fillId="4" borderId="11" xfId="0" applyFont="1" applyFill="1" applyBorder="1" applyAlignment="1" applyProtection="1">
      <alignment horizontal="right" vertical="center" wrapText="1" indent="2"/>
      <protection locked="0"/>
    </xf>
    <xf numFmtId="0" fontId="3" fillId="4" borderId="13" xfId="0" applyFont="1" applyFill="1" applyBorder="1" applyAlignment="1" applyProtection="1">
      <alignment horizontal="right" vertical="center" wrapText="1" indent="2"/>
      <protection locked="0"/>
    </xf>
    <xf numFmtId="0" fontId="3" fillId="2" borderId="14" xfId="0" applyFont="1" applyFill="1" applyBorder="1" applyAlignment="1">
      <alignment horizontal="left" vertical="center" wrapText="1"/>
    </xf>
    <xf numFmtId="0" fontId="3" fillId="2" borderId="15" xfId="0" applyFont="1" applyFill="1" applyBorder="1" applyAlignment="1">
      <alignment vertical="center" wrapText="1"/>
    </xf>
    <xf numFmtId="0" fontId="3" fillId="2" borderId="35" xfId="0" applyFont="1" applyFill="1" applyBorder="1" applyAlignment="1">
      <alignment horizontal="center" vertical="center" wrapText="1"/>
    </xf>
    <xf numFmtId="164" fontId="5" fillId="2" borderId="16" xfId="0" applyNumberFormat="1" applyFont="1" applyFill="1" applyBorder="1" applyAlignment="1">
      <alignment horizontal="center" vertical="center" wrapText="1"/>
    </xf>
    <xf numFmtId="0" fontId="3" fillId="2" borderId="15" xfId="0" applyFont="1" applyFill="1" applyBorder="1" applyAlignment="1">
      <alignment horizontal="left" vertical="center" wrapText="1" indent="1"/>
    </xf>
    <xf numFmtId="164" fontId="5" fillId="2" borderId="14" xfId="0" applyNumberFormat="1" applyFont="1" applyFill="1" applyBorder="1" applyAlignment="1">
      <alignment horizontal="center" vertical="center" wrapText="1"/>
    </xf>
    <xf numFmtId="0" fontId="5" fillId="2" borderId="17" xfId="0" applyFont="1" applyFill="1" applyBorder="1" applyAlignment="1">
      <alignment horizontal="left" vertical="center" wrapText="1"/>
    </xf>
    <xf numFmtId="0" fontId="5" fillId="2" borderId="18" xfId="0" applyFont="1" applyFill="1" applyBorder="1" applyAlignment="1">
      <alignment vertical="center" wrapText="1"/>
    </xf>
    <xf numFmtId="0" fontId="5" fillId="2" borderId="36" xfId="0" applyFont="1" applyFill="1" applyBorder="1" applyAlignment="1">
      <alignment horizontal="center" vertical="center" wrapText="1"/>
    </xf>
    <xf numFmtId="0" fontId="3" fillId="2" borderId="0" xfId="0" applyFont="1" applyFill="1" applyAlignment="1">
      <alignment horizontal="left" vertical="center" indent="1"/>
    </xf>
    <xf numFmtId="0" fontId="8" fillId="2" borderId="0" xfId="0" applyFont="1" applyFill="1" applyAlignment="1">
      <alignment vertical="center"/>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0" xfId="0" applyFont="1" applyFill="1" applyBorder="1" applyAlignment="1">
      <alignment horizontal="left" vertical="center" wrapText="1"/>
    </xf>
    <xf numFmtId="0" fontId="3" fillId="2" borderId="38" xfId="0" applyFont="1" applyFill="1" applyBorder="1" applyAlignment="1">
      <alignment vertical="center" wrapText="1"/>
    </xf>
    <xf numFmtId="0" fontId="3" fillId="2" borderId="39" xfId="0" applyFont="1" applyFill="1" applyBorder="1" applyAlignment="1">
      <alignment horizontal="center" vertical="center" wrapText="1"/>
    </xf>
    <xf numFmtId="0" fontId="5" fillId="2" borderId="15" xfId="0" applyFont="1" applyFill="1" applyBorder="1" applyAlignment="1">
      <alignment vertical="center" wrapText="1"/>
    </xf>
    <xf numFmtId="164" fontId="3" fillId="2" borderId="14" xfId="0" applyNumberFormat="1" applyFont="1" applyFill="1" applyBorder="1" applyAlignment="1">
      <alignment horizontal="right" vertical="center" wrapText="1" indent="2"/>
    </xf>
    <xf numFmtId="164" fontId="3" fillId="2" borderId="16" xfId="0" applyNumberFormat="1" applyFont="1" applyFill="1" applyBorder="1" applyAlignment="1">
      <alignment horizontal="right" vertical="center" wrapText="1" indent="2"/>
    </xf>
    <xf numFmtId="49" fontId="3" fillId="2" borderId="14" xfId="0" applyNumberFormat="1" applyFont="1" applyFill="1" applyBorder="1" applyAlignment="1">
      <alignment horizontal="left" vertical="center" wrapText="1"/>
    </xf>
    <xf numFmtId="49" fontId="3" fillId="2" borderId="15" xfId="0" applyNumberFormat="1" applyFont="1" applyFill="1" applyBorder="1" applyAlignment="1">
      <alignment vertical="center" wrapText="1"/>
    </xf>
    <xf numFmtId="4" fontId="3" fillId="2" borderId="14" xfId="0" applyNumberFormat="1" applyFont="1" applyFill="1" applyBorder="1" applyAlignment="1">
      <alignment horizontal="right" vertical="center" wrapText="1" indent="2"/>
    </xf>
    <xf numFmtId="4" fontId="3" fillId="2" borderId="16" xfId="0" applyNumberFormat="1" applyFont="1" applyFill="1" applyBorder="1" applyAlignment="1">
      <alignment horizontal="right" vertical="center" wrapText="1" indent="2"/>
    </xf>
    <xf numFmtId="164" fontId="5" fillId="2" borderId="40" xfId="0" applyNumberFormat="1" applyFont="1" applyFill="1" applyBorder="1" applyAlignment="1">
      <alignment horizontal="right" vertical="center" wrapText="1" indent="2"/>
    </xf>
    <xf numFmtId="164" fontId="5" fillId="2" borderId="16" xfId="0" applyNumberFormat="1" applyFont="1" applyFill="1" applyBorder="1" applyAlignment="1">
      <alignment horizontal="right" vertical="center" wrapText="1" indent="2"/>
    </xf>
    <xf numFmtId="0" fontId="22" fillId="0" borderId="0" xfId="0" applyFont="1"/>
    <xf numFmtId="164" fontId="3" fillId="2" borderId="40" xfId="0" applyNumberFormat="1" applyFont="1" applyFill="1" applyBorder="1" applyAlignment="1">
      <alignment horizontal="right" vertical="center" wrapText="1" indent="2"/>
    </xf>
    <xf numFmtId="0" fontId="3" fillId="2" borderId="14" xfId="0" applyFont="1" applyFill="1" applyBorder="1" applyAlignment="1">
      <alignment vertical="center" wrapText="1"/>
    </xf>
    <xf numFmtId="164" fontId="3" fillId="2" borderId="14" xfId="0" applyNumberFormat="1" applyFont="1" applyFill="1" applyBorder="1" applyAlignment="1" applyProtection="1">
      <alignment horizontal="right" vertical="center" wrapText="1" indent="2"/>
      <protection locked="0"/>
    </xf>
    <xf numFmtId="164" fontId="3" fillId="2" borderId="16" xfId="0" applyNumberFormat="1" applyFont="1" applyFill="1" applyBorder="1" applyAlignment="1" applyProtection="1">
      <alignment horizontal="right" vertical="center" wrapText="1" indent="2"/>
      <protection locked="0"/>
    </xf>
    <xf numFmtId="4" fontId="3" fillId="4" borderId="14" xfId="1" applyNumberFormat="1" applyFont="1" applyFill="1" applyBorder="1" applyAlignment="1" applyProtection="1">
      <alignment horizontal="right" vertical="center" wrapText="1" indent="2"/>
      <protection locked="0"/>
    </xf>
    <xf numFmtId="4" fontId="3" fillId="4" borderId="16" xfId="1" applyNumberFormat="1" applyFont="1" applyFill="1" applyBorder="1" applyAlignment="1" applyProtection="1">
      <alignment horizontal="right" vertical="center" wrapText="1" indent="2"/>
      <protection locked="0"/>
    </xf>
    <xf numFmtId="0" fontId="3" fillId="2" borderId="17" xfId="0" applyFont="1" applyFill="1" applyBorder="1" applyAlignment="1">
      <alignment horizontal="left" vertical="center" wrapText="1"/>
    </xf>
    <xf numFmtId="0" fontId="3" fillId="2" borderId="18" xfId="0" applyFont="1" applyFill="1" applyBorder="1" applyAlignment="1">
      <alignment vertical="center" wrapText="1"/>
    </xf>
    <xf numFmtId="0" fontId="3" fillId="2" borderId="36" xfId="0" applyFont="1" applyFill="1" applyBorder="1" applyAlignment="1">
      <alignment horizontal="center" vertical="center" wrapText="1"/>
    </xf>
    <xf numFmtId="4" fontId="3" fillId="2" borderId="17" xfId="0" applyNumberFormat="1" applyFont="1" applyFill="1" applyBorder="1" applyAlignment="1">
      <alignment horizontal="right" vertical="center" wrapText="1" indent="2"/>
    </xf>
    <xf numFmtId="4" fontId="3" fillId="2" borderId="19" xfId="0" applyNumberFormat="1" applyFont="1" applyFill="1" applyBorder="1" applyAlignment="1">
      <alignment horizontal="right" vertical="center" wrapText="1" indent="2"/>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42" xfId="0" applyFont="1" applyFill="1" applyBorder="1" applyAlignment="1">
      <alignment horizontal="center" vertical="center" wrapText="1"/>
    </xf>
    <xf numFmtId="49" fontId="3" fillId="2" borderId="11" xfId="0" applyNumberFormat="1" applyFont="1" applyFill="1" applyBorder="1" applyAlignment="1">
      <alignment horizontal="left" vertical="center" wrapText="1"/>
    </xf>
    <xf numFmtId="164" fontId="3" fillId="4" borderId="11" xfId="1" applyNumberFormat="1" applyFont="1" applyFill="1" applyBorder="1" applyAlignment="1" applyProtection="1">
      <alignment horizontal="right" vertical="center" wrapText="1" indent="2"/>
      <protection locked="0"/>
    </xf>
    <xf numFmtId="164" fontId="3" fillId="4" borderId="13" xfId="1" applyNumberFormat="1" applyFont="1" applyFill="1" applyBorder="1" applyAlignment="1" applyProtection="1">
      <alignment horizontal="right" vertical="center" wrapText="1" indent="2"/>
      <protection locked="0"/>
    </xf>
    <xf numFmtId="49" fontId="3" fillId="2" borderId="20" xfId="0" applyNumberFormat="1" applyFont="1" applyFill="1" applyBorder="1" applyAlignment="1">
      <alignment horizontal="left" vertical="center" wrapText="1"/>
    </xf>
    <xf numFmtId="49" fontId="3" fillId="2" borderId="38" xfId="0" applyNumberFormat="1" applyFont="1" applyFill="1" applyBorder="1" applyAlignment="1">
      <alignment horizontal="left" vertical="center" wrapText="1" indent="1"/>
    </xf>
    <xf numFmtId="49" fontId="3" fillId="2" borderId="15" xfId="0" applyNumberFormat="1" applyFont="1" applyFill="1" applyBorder="1" applyAlignment="1">
      <alignment horizontal="left" vertical="center" wrapText="1" indent="1"/>
    </xf>
    <xf numFmtId="164" fontId="3" fillId="4" borderId="16" xfId="0" applyNumberFormat="1" applyFont="1" applyFill="1" applyBorder="1" applyAlignment="1" applyProtection="1">
      <alignment horizontal="right" vertical="center" wrapText="1" indent="2"/>
      <protection locked="0"/>
    </xf>
    <xf numFmtId="49" fontId="3" fillId="2" borderId="17" xfId="0" applyNumberFormat="1" applyFont="1" applyFill="1" applyBorder="1" applyAlignment="1">
      <alignment horizontal="left" vertical="center" wrapText="1"/>
    </xf>
    <xf numFmtId="49" fontId="3" fillId="2" borderId="18" xfId="0" applyNumberFormat="1" applyFont="1" applyFill="1" applyBorder="1" applyAlignment="1">
      <alignment horizontal="left" vertical="center" wrapText="1"/>
    </xf>
    <xf numFmtId="0" fontId="22" fillId="2" borderId="0" xfId="0" applyFont="1" applyFill="1" applyAlignment="1">
      <alignment horizontal="left" vertical="top"/>
    </xf>
    <xf numFmtId="0" fontId="7" fillId="2" borderId="0" xfId="0" applyFont="1" applyFill="1" applyAlignment="1">
      <alignment horizontal="left" vertical="top" wrapText="1"/>
    </xf>
    <xf numFmtId="0" fontId="6" fillId="2" borderId="0" xfId="0" applyFont="1" applyFill="1" applyAlignment="1">
      <alignment horizontal="left" vertical="top"/>
    </xf>
    <xf numFmtId="0" fontId="7" fillId="2" borderId="0" xfId="0" applyFont="1" applyFill="1" applyAlignment="1">
      <alignment horizontal="right" vertical="top"/>
    </xf>
    <xf numFmtId="0" fontId="15" fillId="2" borderId="15" xfId="0" applyFont="1" applyFill="1" applyBorder="1" applyAlignment="1" applyProtection="1">
      <alignment horizontal="center" vertical="center" wrapText="1"/>
      <protection locked="0"/>
    </xf>
    <xf numFmtId="0" fontId="15" fillId="2" borderId="16" xfId="0" applyFont="1" applyFill="1" applyBorder="1" applyAlignment="1" applyProtection="1">
      <alignment horizontal="center" vertical="center" wrapText="1"/>
      <protection locked="0"/>
    </xf>
    <xf numFmtId="0" fontId="3" fillId="2" borderId="22"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5" fillId="2" borderId="17" xfId="0" applyFont="1" applyFill="1" applyBorder="1" applyAlignment="1">
      <alignment vertical="center" wrapText="1"/>
    </xf>
    <xf numFmtId="0" fontId="5" fillId="4" borderId="17" xfId="1" applyFont="1" applyFill="1" applyBorder="1" applyAlignment="1" applyProtection="1">
      <alignment horizontal="center" vertical="center" wrapText="1"/>
      <protection locked="0"/>
    </xf>
    <xf numFmtId="0" fontId="5" fillId="4" borderId="19" xfId="1" applyFont="1" applyFill="1" applyBorder="1" applyAlignment="1" applyProtection="1">
      <alignment horizontal="center" vertical="center" wrapText="1"/>
      <protection locked="0"/>
    </xf>
    <xf numFmtId="0" fontId="6" fillId="2" borderId="0" xfId="0" applyFont="1" applyFill="1"/>
    <xf numFmtId="0" fontId="22" fillId="2" borderId="0" xfId="0" applyFont="1" applyFill="1" applyAlignment="1">
      <alignment horizontal="right"/>
    </xf>
    <xf numFmtId="0" fontId="11" fillId="2" borderId="12" xfId="0" applyFont="1" applyFill="1" applyBorder="1" applyAlignment="1" applyProtection="1">
      <alignment horizontal="center" vertical="center" wrapText="1"/>
      <protection locked="0"/>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49" fontId="25" fillId="2" borderId="0" xfId="0" applyNumberFormat="1" applyFont="1" applyFill="1" applyAlignment="1">
      <alignment horizontal="right"/>
    </xf>
    <xf numFmtId="49" fontId="5" fillId="2" borderId="11" xfId="0" applyNumberFormat="1" applyFont="1" applyFill="1" applyBorder="1" applyAlignment="1">
      <alignment horizontal="left" vertical="center" wrapText="1"/>
    </xf>
    <xf numFmtId="0" fontId="5" fillId="2" borderId="12" xfId="0" applyFont="1" applyFill="1" applyBorder="1" applyAlignment="1">
      <alignment vertical="center" wrapText="1"/>
    </xf>
    <xf numFmtId="0" fontId="5" fillId="2" borderId="34" xfId="0" applyFont="1" applyFill="1" applyBorder="1" applyAlignment="1">
      <alignment horizontal="center" vertical="center" wrapText="1"/>
    </xf>
    <xf numFmtId="164" fontId="5" fillId="4" borderId="11" xfId="0" applyNumberFormat="1" applyFont="1" applyFill="1" applyBorder="1" applyAlignment="1" applyProtection="1">
      <alignment horizontal="right" vertical="center" wrapText="1" indent="2"/>
      <protection locked="0"/>
    </xf>
    <xf numFmtId="164" fontId="5" fillId="4" borderId="13" xfId="0" applyNumberFormat="1" applyFont="1" applyFill="1" applyBorder="1" applyAlignment="1" applyProtection="1">
      <alignment horizontal="right" vertical="center" wrapText="1" indent="2"/>
      <protection locked="0"/>
    </xf>
    <xf numFmtId="49" fontId="5" fillId="2" borderId="14" xfId="0" applyNumberFormat="1"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35" xfId="0" applyFont="1" applyFill="1" applyBorder="1" applyAlignment="1">
      <alignment horizontal="center" vertical="center" wrapText="1"/>
    </xf>
    <xf numFmtId="10" fontId="5" fillId="2" borderId="14" xfId="0" applyNumberFormat="1" applyFont="1" applyFill="1" applyBorder="1" applyAlignment="1">
      <alignment horizontal="center" vertical="center" wrapText="1"/>
    </xf>
    <xf numFmtId="10" fontId="5" fillId="2" borderId="16" xfId="0" applyNumberFormat="1" applyFont="1" applyFill="1" applyBorder="1" applyAlignment="1">
      <alignment horizontal="center" vertical="center" wrapText="1"/>
    </xf>
    <xf numFmtId="164" fontId="2" fillId="0" borderId="0" xfId="0" applyNumberFormat="1" applyFont="1"/>
    <xf numFmtId="0" fontId="5" fillId="2" borderId="15" xfId="0" applyFont="1" applyFill="1" applyBorder="1" applyAlignment="1">
      <alignment wrapText="1"/>
    </xf>
    <xf numFmtId="164" fontId="5" fillId="4" borderId="14" xfId="0" applyNumberFormat="1" applyFont="1" applyFill="1" applyBorder="1" applyAlignment="1" applyProtection="1">
      <alignment horizontal="right" vertical="center" wrapText="1" indent="2"/>
      <protection locked="0"/>
    </xf>
    <xf numFmtId="164" fontId="5" fillId="4" borderId="45" xfId="0" applyNumberFormat="1" applyFont="1" applyFill="1" applyBorder="1" applyAlignment="1" applyProtection="1">
      <alignment horizontal="right" vertical="center" wrapText="1" indent="2"/>
      <protection locked="0"/>
    </xf>
    <xf numFmtId="164" fontId="5" fillId="4" borderId="16" xfId="0" applyNumberFormat="1" applyFont="1" applyFill="1" applyBorder="1" applyAlignment="1" applyProtection="1">
      <alignment horizontal="right" vertical="center" wrapText="1" indent="2"/>
      <protection locked="0"/>
    </xf>
    <xf numFmtId="9" fontId="5" fillId="2" borderId="14" xfId="0" applyNumberFormat="1" applyFont="1" applyFill="1" applyBorder="1" applyAlignment="1">
      <alignment horizontal="center" vertical="center" wrapText="1"/>
    </xf>
    <xf numFmtId="9" fontId="5" fillId="2" borderId="16" xfId="0" applyNumberFormat="1" applyFont="1" applyFill="1" applyBorder="1" applyAlignment="1">
      <alignment horizontal="center" vertical="center" wrapText="1"/>
    </xf>
    <xf numFmtId="49" fontId="5" fillId="2" borderId="17" xfId="0" applyNumberFormat="1" applyFont="1" applyFill="1" applyBorder="1" applyAlignment="1">
      <alignment horizontal="left" vertical="center" wrapText="1"/>
    </xf>
    <xf numFmtId="164" fontId="3" fillId="2" borderId="46" xfId="0" applyNumberFormat="1" applyFont="1" applyFill="1" applyBorder="1" applyAlignment="1">
      <alignment horizontal="right" vertical="center" wrapText="1" indent="2"/>
    </xf>
    <xf numFmtId="166" fontId="2" fillId="0" borderId="0" xfId="0" applyNumberFormat="1" applyFont="1"/>
    <xf numFmtId="49" fontId="5" fillId="2" borderId="11" xfId="0" applyNumberFormat="1" applyFont="1" applyFill="1" applyBorder="1" applyAlignment="1">
      <alignment vertical="center" wrapText="1"/>
    </xf>
    <xf numFmtId="49" fontId="5" fillId="2" borderId="14" xfId="0" applyNumberFormat="1" applyFont="1" applyFill="1" applyBorder="1" applyAlignment="1">
      <alignment vertical="center" wrapText="1"/>
    </xf>
    <xf numFmtId="0" fontId="2" fillId="2" borderId="35" xfId="0" applyFont="1" applyFill="1" applyBorder="1" applyAlignment="1">
      <alignment horizontal="center"/>
    </xf>
    <xf numFmtId="2" fontId="3" fillId="2" borderId="14" xfId="0" applyNumberFormat="1" applyFont="1" applyFill="1" applyBorder="1" applyAlignment="1">
      <alignment horizontal="center" vertical="center" wrapText="1"/>
    </xf>
    <xf numFmtId="2" fontId="3" fillId="2" borderId="16" xfId="0" applyNumberFormat="1" applyFont="1" applyFill="1" applyBorder="1" applyAlignment="1">
      <alignment horizontal="center" vertical="center" wrapText="1"/>
    </xf>
    <xf numFmtId="49" fontId="5" fillId="2" borderId="17" xfId="0" applyNumberFormat="1" applyFont="1" applyFill="1" applyBorder="1" applyAlignment="1">
      <alignment vertical="center" wrapText="1"/>
    </xf>
    <xf numFmtId="0" fontId="5" fillId="2" borderId="13" xfId="0" applyFont="1" applyFill="1" applyBorder="1" applyAlignment="1">
      <alignment horizontal="center" vertical="center" wrapText="1"/>
    </xf>
    <xf numFmtId="164" fontId="5" fillId="2" borderId="48" xfId="0" applyNumberFormat="1" applyFont="1" applyFill="1" applyBorder="1" applyAlignment="1">
      <alignment horizontal="right" vertical="center" wrapText="1" indent="2"/>
    </xf>
    <xf numFmtId="164" fontId="5" fillId="2" borderId="13" xfId="0" applyNumberFormat="1" applyFont="1" applyFill="1" applyBorder="1" applyAlignment="1">
      <alignment horizontal="right" vertical="center" wrapText="1" indent="2"/>
    </xf>
    <xf numFmtId="0" fontId="5" fillId="2" borderId="18" xfId="0" applyFont="1" applyFill="1" applyBorder="1"/>
    <xf numFmtId="0" fontId="22" fillId="2" borderId="0" xfId="0" applyFont="1" applyFill="1"/>
    <xf numFmtId="0" fontId="5" fillId="2" borderId="34" xfId="0" applyFont="1" applyFill="1" applyBorder="1" applyAlignment="1">
      <alignment vertical="center" wrapText="1"/>
    </xf>
    <xf numFmtId="0" fontId="5" fillId="2" borderId="35" xfId="0" applyFont="1" applyFill="1" applyBorder="1" applyAlignment="1">
      <alignment vertical="center" wrapText="1"/>
    </xf>
    <xf numFmtId="0" fontId="5" fillId="2" borderId="35" xfId="0" applyFont="1" applyFill="1" applyBorder="1" applyAlignment="1">
      <alignment horizontal="center" vertical="center"/>
    </xf>
    <xf numFmtId="10" fontId="5" fillId="2" borderId="14" xfId="0" applyNumberFormat="1" applyFont="1" applyFill="1" applyBorder="1" applyAlignment="1">
      <alignment horizontal="center" vertical="center"/>
    </xf>
    <xf numFmtId="10" fontId="5" fillId="2" borderId="16" xfId="0" applyNumberFormat="1" applyFont="1" applyFill="1" applyBorder="1" applyAlignment="1">
      <alignment horizontal="center" vertical="center"/>
    </xf>
    <xf numFmtId="164" fontId="5" fillId="2" borderId="14" xfId="0" applyNumberFormat="1" applyFont="1" applyFill="1" applyBorder="1" applyAlignment="1">
      <alignment horizontal="right" vertical="center" wrapText="1" indent="2"/>
    </xf>
    <xf numFmtId="0" fontId="5" fillId="2" borderId="36" xfId="0" applyFont="1" applyFill="1" applyBorder="1" applyAlignment="1">
      <alignment vertical="center" wrapText="1"/>
    </xf>
    <xf numFmtId="0" fontId="5" fillId="2" borderId="36" xfId="0" applyFont="1" applyFill="1" applyBorder="1" applyAlignment="1">
      <alignment horizontal="center" vertical="center"/>
    </xf>
    <xf numFmtId="164" fontId="5" fillId="2" borderId="46" xfId="0" applyNumberFormat="1" applyFont="1" applyFill="1" applyBorder="1" applyAlignment="1">
      <alignment horizontal="right" vertical="center" wrapText="1" indent="2"/>
    </xf>
    <xf numFmtId="164" fontId="5" fillId="2" borderId="19" xfId="0" applyNumberFormat="1" applyFont="1" applyFill="1" applyBorder="1" applyAlignment="1">
      <alignment horizontal="right" vertical="center" wrapText="1" indent="2"/>
    </xf>
    <xf numFmtId="164" fontId="5" fillId="4" borderId="11" xfId="0" applyNumberFormat="1" applyFont="1" applyFill="1" applyBorder="1" applyAlignment="1" applyProtection="1">
      <alignment horizontal="right" vertical="center" indent="2"/>
      <protection locked="0"/>
    </xf>
    <xf numFmtId="164" fontId="5" fillId="4" borderId="13" xfId="0" applyNumberFormat="1" applyFont="1" applyFill="1" applyBorder="1" applyAlignment="1" applyProtection="1">
      <alignment horizontal="right" vertical="center" indent="2"/>
      <protection locked="0"/>
    </xf>
    <xf numFmtId="2" fontId="3" fillId="2" borderId="14" xfId="0" applyNumberFormat="1" applyFont="1" applyFill="1" applyBorder="1" applyAlignment="1">
      <alignment horizontal="center" vertical="center"/>
    </xf>
    <xf numFmtId="2" fontId="3" fillId="2" borderId="16" xfId="0" applyNumberFormat="1" applyFont="1" applyFill="1" applyBorder="1" applyAlignment="1">
      <alignment horizontal="center" vertical="center"/>
    </xf>
    <xf numFmtId="164" fontId="5" fillId="2" borderId="17" xfId="0" applyNumberFormat="1" applyFont="1" applyFill="1" applyBorder="1" applyAlignment="1">
      <alignment horizontal="right" vertical="center" wrapText="1" indent="2"/>
    </xf>
    <xf numFmtId="0" fontId="5" fillId="2" borderId="34" xfId="0" applyFont="1" applyFill="1" applyBorder="1" applyAlignment="1">
      <alignment horizontal="center" vertical="center"/>
    </xf>
    <xf numFmtId="164" fontId="3" fillId="2" borderId="48" xfId="0" applyNumberFormat="1" applyFont="1" applyFill="1" applyBorder="1" applyAlignment="1">
      <alignment horizontal="right" vertical="center" wrapText="1" indent="2"/>
    </xf>
    <xf numFmtId="0" fontId="15" fillId="2" borderId="0" xfId="0" applyFont="1" applyFill="1" applyAlignment="1">
      <alignment horizontal="left" vertical="center"/>
    </xf>
    <xf numFmtId="0" fontId="2" fillId="0" borderId="0" xfId="0" applyFont="1" applyAlignment="1">
      <alignment horizontal="left"/>
    </xf>
    <xf numFmtId="0" fontId="22" fillId="0" borderId="0" xfId="0" applyFont="1" applyAlignment="1">
      <alignment horizontal="left"/>
    </xf>
    <xf numFmtId="0" fontId="11" fillId="2" borderId="0" xfId="0" applyFont="1" applyFill="1" applyAlignment="1">
      <alignment horizontal="left" vertical="center" wrapText="1"/>
    </xf>
    <xf numFmtId="0" fontId="5" fillId="4" borderId="40" xfId="0" applyFont="1" applyFill="1" applyBorder="1" applyAlignment="1" applyProtection="1">
      <alignment horizontal="left"/>
      <protection locked="0"/>
    </xf>
    <xf numFmtId="0" fontId="5" fillId="4" borderId="51" xfId="0" applyFont="1" applyFill="1" applyBorder="1" applyAlignment="1" applyProtection="1">
      <alignment horizontal="left"/>
      <protection locked="0"/>
    </xf>
    <xf numFmtId="0" fontId="5" fillId="4" borderId="45" xfId="0" applyFont="1" applyFill="1" applyBorder="1" applyAlignment="1" applyProtection="1">
      <alignment horizontal="left"/>
      <protection locked="0"/>
    </xf>
    <xf numFmtId="14" fontId="5" fillId="4" borderId="46" xfId="0" applyNumberFormat="1" applyFont="1" applyFill="1" applyBorder="1" applyAlignment="1" applyProtection="1">
      <alignment horizontal="left"/>
      <protection locked="0"/>
    </xf>
    <xf numFmtId="14" fontId="5" fillId="4" borderId="43" xfId="0" applyNumberFormat="1" applyFont="1" applyFill="1" applyBorder="1" applyAlignment="1" applyProtection="1">
      <alignment horizontal="left"/>
      <protection locked="0"/>
    </xf>
    <xf numFmtId="14" fontId="5" fillId="4" borderId="52" xfId="0" applyNumberFormat="1" applyFont="1" applyFill="1" applyBorder="1" applyAlignment="1" applyProtection="1">
      <alignment horizontal="left"/>
      <protection locked="0"/>
    </xf>
    <xf numFmtId="0" fontId="24" fillId="2" borderId="27" xfId="0" applyFont="1" applyFill="1" applyBorder="1" applyAlignment="1">
      <alignment horizontal="left" vertical="center" wrapText="1"/>
    </xf>
    <xf numFmtId="0" fontId="10" fillId="2" borderId="44"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5" fillId="4" borderId="48" xfId="0" applyFont="1" applyFill="1" applyBorder="1" applyAlignment="1" applyProtection="1">
      <alignment horizontal="left"/>
      <protection locked="0"/>
    </xf>
    <xf numFmtId="0" fontId="5" fillId="4" borderId="49" xfId="0" applyFont="1" applyFill="1" applyBorder="1" applyAlignment="1" applyProtection="1">
      <alignment horizontal="left"/>
      <protection locked="0"/>
    </xf>
    <xf numFmtId="0" fontId="5" fillId="4" borderId="50" xfId="0" applyFont="1" applyFill="1" applyBorder="1" applyAlignment="1" applyProtection="1">
      <alignment horizontal="left"/>
      <protection locked="0"/>
    </xf>
    <xf numFmtId="167" fontId="5" fillId="4" borderId="40" xfId="0" applyNumberFormat="1" applyFont="1" applyFill="1" applyBorder="1" applyAlignment="1" applyProtection="1">
      <alignment horizontal="left"/>
      <protection locked="0"/>
    </xf>
    <xf numFmtId="167" fontId="5" fillId="4" borderId="51" xfId="0" applyNumberFormat="1" applyFont="1" applyFill="1" applyBorder="1" applyAlignment="1" applyProtection="1">
      <alignment horizontal="left"/>
      <protection locked="0"/>
    </xf>
    <xf numFmtId="167" fontId="5" fillId="4" borderId="45" xfId="0" applyNumberFormat="1" applyFont="1" applyFill="1" applyBorder="1" applyAlignment="1" applyProtection="1">
      <alignment horizontal="left"/>
      <protection locked="0"/>
    </xf>
    <xf numFmtId="0" fontId="5" fillId="3" borderId="9" xfId="0" applyFont="1" applyFill="1" applyBorder="1" applyAlignment="1">
      <alignment horizontal="justify" vertical="center" wrapText="1"/>
    </xf>
    <xf numFmtId="0" fontId="5" fillId="3" borderId="31" xfId="0" applyFont="1" applyFill="1" applyBorder="1" applyAlignment="1">
      <alignment horizontal="justify" vertical="center" wrapText="1"/>
    </xf>
    <xf numFmtId="0" fontId="5" fillId="3" borderId="10" xfId="0" applyFont="1" applyFill="1" applyBorder="1" applyAlignment="1">
      <alignment horizontal="justify" vertical="center" wrapText="1"/>
    </xf>
    <xf numFmtId="0" fontId="11" fillId="2" borderId="25"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24" fillId="2" borderId="1"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3" fillId="2" borderId="9" xfId="0" applyFont="1" applyFill="1" applyBorder="1" applyAlignment="1">
      <alignment horizontal="center" wrapText="1"/>
    </xf>
    <xf numFmtId="0" fontId="23" fillId="2" borderId="31" xfId="0" applyFont="1" applyFill="1" applyBorder="1" applyAlignment="1">
      <alignment horizontal="center"/>
    </xf>
    <xf numFmtId="0" fontId="23" fillId="2" borderId="10" xfId="0" applyFont="1" applyFill="1" applyBorder="1" applyAlignment="1">
      <alignment horizontal="center"/>
    </xf>
    <xf numFmtId="0" fontId="11" fillId="2" borderId="1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31" xfId="0" applyFont="1" applyFill="1" applyBorder="1" applyAlignment="1">
      <alignment horizontal="center" vertical="center"/>
    </xf>
    <xf numFmtId="0" fontId="14" fillId="2" borderId="10" xfId="0" applyFont="1" applyFill="1" applyBorder="1" applyAlignment="1">
      <alignment horizontal="center" vertical="center"/>
    </xf>
    <xf numFmtId="0" fontId="15" fillId="2" borderId="14" xfId="0" applyFont="1" applyFill="1" applyBorder="1" applyAlignment="1">
      <alignment horizontal="left" vertical="center" wrapText="1"/>
    </xf>
    <xf numFmtId="0" fontId="15" fillId="2" borderId="15" xfId="0" applyFont="1" applyFill="1" applyBorder="1" applyAlignment="1">
      <alignment horizontal="center" vertical="center" wrapText="1"/>
    </xf>
    <xf numFmtId="0" fontId="5" fillId="2" borderId="36"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14" fillId="2" borderId="9" xfId="0" applyFont="1" applyFill="1" applyBorder="1" applyAlignment="1">
      <alignment horizontal="center" vertical="center"/>
    </xf>
    <xf numFmtId="0" fontId="15" fillId="2" borderId="25"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5" fillId="3" borderId="9"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15" fillId="2" borderId="1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1" xfId="0" applyFont="1" applyFill="1" applyBorder="1" applyAlignment="1">
      <alignment horizontal="left" vertical="center" wrapText="1"/>
    </xf>
    <xf numFmtId="0" fontId="15" fillId="2" borderId="38" xfId="0" applyFont="1" applyFill="1" applyBorder="1" applyAlignment="1">
      <alignment horizontal="center" vertical="center" wrapText="1"/>
    </xf>
    <xf numFmtId="0" fontId="5" fillId="4" borderId="40" xfId="0" applyFont="1" applyFill="1" applyBorder="1" applyAlignment="1" applyProtection="1">
      <alignment horizontal="left" vertical="center" wrapText="1"/>
      <protection locked="0"/>
    </xf>
    <xf numFmtId="0" fontId="5" fillId="4" borderId="51" xfId="0" applyFont="1" applyFill="1" applyBorder="1" applyAlignment="1" applyProtection="1">
      <alignment horizontal="left" vertical="center" wrapText="1"/>
      <protection locked="0"/>
    </xf>
    <xf numFmtId="0" fontId="5" fillId="4" borderId="45" xfId="0" applyFont="1" applyFill="1" applyBorder="1" applyAlignment="1" applyProtection="1">
      <alignment horizontal="left" vertical="center" wrapText="1"/>
      <protection locked="0"/>
    </xf>
    <xf numFmtId="0" fontId="5" fillId="4" borderId="46" xfId="0" applyFont="1" applyFill="1" applyBorder="1" applyAlignment="1" applyProtection="1">
      <alignment horizontal="left" vertical="center" wrapText="1"/>
      <protection locked="0"/>
    </xf>
    <xf numFmtId="0" fontId="5" fillId="4" borderId="43" xfId="0" applyFont="1" applyFill="1" applyBorder="1" applyAlignment="1" applyProtection="1">
      <alignment horizontal="left" vertical="center" wrapText="1"/>
      <protection locked="0"/>
    </xf>
    <xf numFmtId="0" fontId="5" fillId="4" borderId="52" xfId="0" applyFont="1" applyFill="1" applyBorder="1" applyAlignment="1" applyProtection="1">
      <alignment horizontal="left" vertical="center" wrapText="1"/>
      <protection locked="0"/>
    </xf>
    <xf numFmtId="0" fontId="5" fillId="2" borderId="0" xfId="0" applyFont="1" applyFill="1" applyAlignment="1">
      <alignment horizontal="left" vertical="center" wrapText="1"/>
    </xf>
    <xf numFmtId="0" fontId="14" fillId="2" borderId="0" xfId="0" applyFont="1" applyFill="1" applyAlignment="1">
      <alignment horizontal="center" vertical="center" wrapText="1"/>
    </xf>
    <xf numFmtId="0" fontId="5" fillId="2" borderId="0" xfId="0" applyFont="1" applyFill="1" applyAlignment="1">
      <alignment horizontal="left" vertical="top" wrapText="1"/>
    </xf>
    <xf numFmtId="165" fontId="5" fillId="0" borderId="14" xfId="0" applyNumberFormat="1" applyFont="1" applyBorder="1" applyAlignment="1">
      <alignment horizontal="left" vertical="center"/>
    </xf>
    <xf numFmtId="165" fontId="5" fillId="0" borderId="15" xfId="0" applyNumberFormat="1" applyFont="1" applyBorder="1" applyAlignment="1">
      <alignment horizontal="left" vertical="center"/>
    </xf>
    <xf numFmtId="165" fontId="5" fillId="0" borderId="16" xfId="0" applyNumberFormat="1" applyFont="1" applyBorder="1" applyAlignment="1">
      <alignment horizontal="left" vertical="center"/>
    </xf>
    <xf numFmtId="164" fontId="3" fillId="0" borderId="40" xfId="0" applyNumberFormat="1" applyFont="1" applyBorder="1" applyAlignment="1">
      <alignment horizontal="left" vertical="center" wrapText="1"/>
    </xf>
    <xf numFmtId="164" fontId="3" fillId="0" borderId="51" xfId="0" applyNumberFormat="1" applyFont="1" applyBorder="1" applyAlignment="1">
      <alignment horizontal="left" vertical="center" wrapText="1"/>
    </xf>
    <xf numFmtId="164" fontId="3" fillId="0" borderId="45" xfId="0" applyNumberFormat="1" applyFont="1" applyBorder="1" applyAlignment="1">
      <alignment horizontal="left" vertical="center" wrapText="1"/>
    </xf>
    <xf numFmtId="165" fontId="3" fillId="0" borderId="40" xfId="0" applyNumberFormat="1" applyFont="1" applyBorder="1" applyAlignment="1">
      <alignment horizontal="left" vertical="center"/>
    </xf>
    <xf numFmtId="165" fontId="3" fillId="0" borderId="51" xfId="0" applyNumberFormat="1" applyFont="1" applyBorder="1" applyAlignment="1">
      <alignment horizontal="left" vertical="center"/>
    </xf>
    <xf numFmtId="165" fontId="3" fillId="0" borderId="45" xfId="0" applyNumberFormat="1" applyFont="1" applyBorder="1" applyAlignment="1">
      <alignment horizontal="left"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5" fillId="4" borderId="9" xfId="0" applyFont="1" applyFill="1" applyBorder="1" applyAlignment="1" applyProtection="1">
      <alignment horizontal="left" vertical="center"/>
      <protection locked="0"/>
    </xf>
    <xf numFmtId="0" fontId="5" fillId="4" borderId="10" xfId="0" applyFont="1" applyFill="1" applyBorder="1" applyAlignment="1" applyProtection="1">
      <alignment horizontal="left" vertical="center"/>
      <protection locked="0"/>
    </xf>
    <xf numFmtId="164" fontId="5" fillId="0" borderId="11" xfId="0" applyNumberFormat="1" applyFont="1" applyBorder="1" applyAlignment="1">
      <alignment horizontal="left" vertical="center"/>
    </xf>
    <xf numFmtId="164" fontId="5" fillId="0" borderId="12" xfId="0" applyNumberFormat="1" applyFont="1" applyBorder="1" applyAlignment="1">
      <alignment horizontal="left" vertical="center"/>
    </xf>
    <xf numFmtId="164" fontId="5" fillId="0" borderId="13" xfId="0" applyNumberFormat="1" applyFont="1" applyBorder="1" applyAlignment="1">
      <alignment horizontal="left" vertical="center"/>
    </xf>
    <xf numFmtId="0" fontId="5" fillId="4" borderId="14" xfId="0" applyFont="1" applyFill="1" applyBorder="1" applyAlignment="1" applyProtection="1">
      <alignment horizontal="left" vertical="center" wrapText="1"/>
      <protection locked="0"/>
    </xf>
    <xf numFmtId="0" fontId="5" fillId="4" borderId="15" xfId="0" applyFont="1" applyFill="1" applyBorder="1" applyAlignment="1" applyProtection="1">
      <alignment horizontal="left" vertical="center" wrapText="1"/>
      <protection locked="0"/>
    </xf>
    <xf numFmtId="0" fontId="5" fillId="4" borderId="16" xfId="0" applyFont="1" applyFill="1" applyBorder="1" applyAlignment="1" applyProtection="1">
      <alignment horizontal="left" vertical="center" wrapText="1"/>
      <protection locked="0"/>
    </xf>
    <xf numFmtId="0" fontId="5" fillId="4" borderId="17" xfId="0" applyFont="1" applyFill="1" applyBorder="1" applyAlignment="1" applyProtection="1">
      <alignment horizontal="left" vertical="center" wrapText="1"/>
      <protection locked="0"/>
    </xf>
    <xf numFmtId="0" fontId="5" fillId="4" borderId="18" xfId="0" applyFont="1" applyFill="1" applyBorder="1" applyAlignment="1" applyProtection="1">
      <alignment horizontal="left" vertical="center" wrapText="1"/>
      <protection locked="0"/>
    </xf>
    <xf numFmtId="0" fontId="5" fillId="4" borderId="19" xfId="0" applyFont="1" applyFill="1" applyBorder="1" applyAlignment="1" applyProtection="1">
      <alignment horizontal="left" vertical="center" wrapText="1"/>
      <protection locked="0"/>
    </xf>
    <xf numFmtId="164" fontId="3" fillId="0" borderId="14" xfId="0" applyNumberFormat="1" applyFont="1" applyBorder="1" applyAlignment="1">
      <alignment horizontal="left" vertical="center"/>
    </xf>
    <xf numFmtId="164" fontId="3" fillId="0" borderId="15" xfId="0" applyNumberFormat="1" applyFont="1" applyBorder="1" applyAlignment="1">
      <alignment horizontal="left" vertical="center"/>
    </xf>
    <xf numFmtId="164" fontId="3" fillId="0" borderId="16" xfId="0" applyNumberFormat="1" applyFont="1" applyBorder="1" applyAlignment="1">
      <alignment horizontal="left" vertical="center"/>
    </xf>
    <xf numFmtId="165" fontId="3" fillId="0" borderId="14" xfId="0" applyNumberFormat="1" applyFont="1" applyBorder="1" applyAlignment="1">
      <alignment horizontal="left" vertical="center"/>
    </xf>
    <xf numFmtId="165" fontId="3" fillId="0" borderId="15" xfId="0" applyNumberFormat="1" applyFont="1" applyBorder="1" applyAlignment="1">
      <alignment horizontal="left" vertical="center"/>
    </xf>
    <xf numFmtId="165" fontId="3" fillId="0" borderId="16" xfId="0" applyNumberFormat="1" applyFont="1" applyBorder="1" applyAlignment="1">
      <alignment horizontal="left" vertical="center"/>
    </xf>
  </cellXfs>
  <cellStyles count="2">
    <cellStyle name="Normal" xfId="1" xr:uid="{338F327D-B946-46B6-A141-ADBCE1139640}"/>
    <cellStyle name="Normální" xfId="0" builtinId="0"/>
  </cellStyles>
  <dxfs count="264">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ill>
        <patternFill>
          <bgColor theme="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ill>
        <patternFill>
          <bgColor theme="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ill>
        <patternFill>
          <bgColor theme="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ill>
        <patternFill>
          <bgColor theme="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ill>
        <patternFill>
          <bgColor theme="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auto="1"/>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5/MF%20&#268;R/510-2024-09-17_2025-Kalkulace-VODA_v03.xlsx" TargetMode="External"/><Relationship Id="rId1" Type="http://schemas.openxmlformats.org/officeDocument/2006/relationships/externalLinkPath" Target="510-2024-09-17_2025-Kalkulace-VODA_v0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5/MF%20&#268;R/530-2024-09-17_2025-Kalkulace-VODA_v03.xlsx" TargetMode="External"/><Relationship Id="rId1" Type="http://schemas.openxmlformats.org/officeDocument/2006/relationships/externalLinkPath" Target="530-2024-09-17_2025-Kalkulace-VODA_v0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5/MF%20&#268;R/537-2024-09-17_2025-Kalkulace-VODA_v03.xlsx" TargetMode="External"/><Relationship Id="rId1" Type="http://schemas.openxmlformats.org/officeDocument/2006/relationships/externalLinkPath" Target="537-2024-09-17_2025-Kalkulace-VODA_v0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5/MF%20&#268;R/540-2024-09-17_2025-Kalkulace-VODA_v03.xlsx" TargetMode="External"/><Relationship Id="rId1" Type="http://schemas.openxmlformats.org/officeDocument/2006/relationships/externalLinkPath" Target="540-2024-09-17_2025-Kalkulace-VODA_v0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5/MF%20&#268;R/550-2024-09-17_2025-Kalkulace-VODA_v03.xlsx" TargetMode="External"/><Relationship Id="rId1" Type="http://schemas.openxmlformats.org/officeDocument/2006/relationships/externalLinkPath" Target="550-2024-09-17_2025-Kalkulace-VODA_v03.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vhpivanovicecz-my.sharepoint.com/personal/martinvaculik_vhpivanovicecz_onmicrosoft_com/Documents/Martin/voda%20cloud/kalkulace/2025/MF%20&#268;R/560-2024-09-17_2025-Kalkulace-VODA_v03.xlsx" TargetMode="External"/><Relationship Id="rId1" Type="http://schemas.openxmlformats.org/officeDocument/2006/relationships/externalLinkPath" Target="560-2024-09-17_2025-Kalkulace-VODA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Prosím vyberte</v>
          </cell>
        </row>
        <row r="25">
          <cell r="D25" t="str">
            <v>V.H.P. Ivanovice na Hané, s.r.o.</v>
          </cell>
          <cell r="F25">
            <v>25595652</v>
          </cell>
        </row>
        <row r="28">
          <cell r="D28" t="str">
            <v>V.H.P. Ivanovice na Hané, s.r.o.</v>
          </cell>
          <cell r="F28">
            <v>25595652</v>
          </cell>
        </row>
      </sheetData>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ne</v>
          </cell>
        </row>
        <row r="25">
          <cell r="D25" t="str">
            <v>V.H.P. Ivanovice na Hané, s.r.o.</v>
          </cell>
          <cell r="F25">
            <v>25595652</v>
          </cell>
          <cell r="N25" t="str">
            <v>V.H.P. Ivanovice na Hané, s.r.o.</v>
          </cell>
          <cell r="P25">
            <v>25595652</v>
          </cell>
        </row>
        <row r="28">
          <cell r="D28" t="str">
            <v>V.H.P. Ivanovice na Hané, s.r.o.</v>
          </cell>
          <cell r="F28">
            <v>25595652</v>
          </cell>
          <cell r="N28" t="str">
            <v>V.H.P. Ivanovice na Hané, s.r.o.</v>
          </cell>
          <cell r="P28">
            <v>25595652</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Prosím vyberte</v>
          </cell>
          <cell r="N21" t="str">
            <v>ne</v>
          </cell>
        </row>
        <row r="25">
          <cell r="N25" t="str">
            <v>V.H.P. Ivanovice na Hané, s.r.o.</v>
          </cell>
          <cell r="P25">
            <v>25595652</v>
          </cell>
        </row>
        <row r="28">
          <cell r="N28" t="str">
            <v>V.H.P. Ivanovice na Hané, s.r.o.</v>
          </cell>
          <cell r="P28">
            <v>25595652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Prosím vyberte</v>
          </cell>
        </row>
        <row r="25">
          <cell r="D25" t="str">
            <v>V.H.P. Ivanovice na Hané, s.r.o.</v>
          </cell>
          <cell r="F25">
            <v>25595652</v>
          </cell>
        </row>
        <row r="28">
          <cell r="D28" t="str">
            <v>V.H.P. Ivanovice na Hané, s.r.o.</v>
          </cell>
          <cell r="F28">
            <v>25595652</v>
          </cell>
        </row>
      </sheetData>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Prosím vyberte</v>
          </cell>
        </row>
        <row r="25">
          <cell r="D25" t="str">
            <v>V.H.P. Ivanovice na Hané, s.r.o.</v>
          </cell>
          <cell r="F25">
            <v>25595652</v>
          </cell>
        </row>
        <row r="28">
          <cell r="D28" t="str">
            <v>V.H.P. Ivanovice na Hané, s.r.o.</v>
          </cell>
          <cell r="F28">
            <v>25595652</v>
          </cell>
        </row>
        <row r="31">
          <cell r="I31" t="str">
            <v>6219-632724-00372030-1/2</v>
          </cell>
        </row>
      </sheetData>
      <sheetData sheetId="1" refreshError="1"/>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kace"/>
      <sheetName val="Plánová kalkulace"/>
      <sheetName val="Aktualizace - Plánová kalkulace"/>
      <sheetName val="Vyrovnávací kalkulace"/>
      <sheetName val="Plánová kalkulace na 1000 litrů"/>
      <sheetName val="Vysvětlivky"/>
    </sheetNames>
    <sheetDataSet>
      <sheetData sheetId="0">
        <row r="21">
          <cell r="D21" t="str">
            <v>ne</v>
          </cell>
          <cell r="N21" t="str">
            <v>Prosím vyberte</v>
          </cell>
        </row>
        <row r="25">
          <cell r="D25" t="str">
            <v>V.H.P. Ivanovice na Hané, s.r.o.</v>
          </cell>
          <cell r="F25">
            <v>25595652</v>
          </cell>
        </row>
        <row r="28">
          <cell r="D28" t="str">
            <v>V.H.P. Ivanovice na Hané, s.r.o.</v>
          </cell>
          <cell r="F28">
            <v>25595652</v>
          </cell>
        </row>
        <row r="31">
          <cell r="I31" t="str">
            <v>6219-712591-00373541-1/1-25595652</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B7D60-3805-49E1-B4EC-7FF9D58FD9F1}">
  <dimension ref="A1:XFC180"/>
  <sheetViews>
    <sheetView tabSelected="1" workbookViewId="0">
      <selection activeCell="D12" sqref="D12:F12"/>
    </sheetView>
  </sheetViews>
  <sheetFormatPr defaultColWidth="0" defaultRowHeight="16.5" x14ac:dyDescent="0.3"/>
  <cols>
    <col min="1" max="1" width="5.7109375" style="4" customWidth="1"/>
    <col min="2" max="2" width="6.42578125" style="213" customWidth="1"/>
    <col min="3" max="3" width="52.7109375" style="4" customWidth="1"/>
    <col min="4" max="4" width="15.7109375" style="4" customWidth="1"/>
    <col min="5" max="6" width="16.7109375" style="4" customWidth="1"/>
    <col min="7" max="7" width="11.85546875" style="4" hidden="1"/>
    <col min="8" max="8" width="26.85546875" style="4" hidden="1"/>
    <col min="9" max="253" width="12" style="4" hidden="1"/>
    <col min="254" max="254" width="15" style="4" hidden="1"/>
    <col min="255" max="16383" width="12" style="4" hidden="1"/>
    <col min="16384" max="16384" width="17.85546875" style="4" hidden="1"/>
  </cols>
  <sheetData>
    <row r="1" spans="1:6" s="5" customFormat="1" ht="17.25" thickBot="1" x14ac:dyDescent="0.35">
      <c r="A1" s="1"/>
      <c r="B1" s="9"/>
      <c r="C1" s="1"/>
      <c r="D1" s="7"/>
      <c r="E1" s="1"/>
      <c r="F1" s="8" t="s">
        <v>0</v>
      </c>
    </row>
    <row r="2" spans="1:6" s="5" customFormat="1" ht="26.25" thickBot="1" x14ac:dyDescent="0.35">
      <c r="A2" s="1"/>
      <c r="B2" s="288" t="s">
        <v>1</v>
      </c>
      <c r="C2" s="289"/>
      <c r="D2" s="289"/>
      <c r="E2" s="289"/>
      <c r="F2" s="290"/>
    </row>
    <row r="3" spans="1:6" s="5" customFormat="1" ht="26.25" thickBot="1" x14ac:dyDescent="0.35">
      <c r="A3" s="1"/>
      <c r="B3" s="10"/>
      <c r="C3" s="11" t="s">
        <v>2</v>
      </c>
      <c r="D3" s="291" t="s">
        <v>3</v>
      </c>
      <c r="E3" s="292"/>
      <c r="F3" s="12"/>
    </row>
    <row r="4" spans="1:6" s="5" customFormat="1" ht="26.25" thickBot="1" x14ac:dyDescent="0.35">
      <c r="A4" s="1"/>
      <c r="B4" s="13"/>
      <c r="C4" s="14"/>
      <c r="D4" s="15"/>
      <c r="E4" s="16"/>
      <c r="F4" s="17"/>
    </row>
    <row r="5" spans="1:6" s="5" customFormat="1" x14ac:dyDescent="0.3">
      <c r="A5" s="1"/>
      <c r="B5" s="18"/>
      <c r="C5" s="18"/>
      <c r="D5" s="18"/>
      <c r="E5" s="18"/>
      <c r="F5" s="18"/>
    </row>
    <row r="6" spans="1:6" s="5" customFormat="1" ht="17.25" thickBot="1" x14ac:dyDescent="0.35">
      <c r="A6" s="1"/>
      <c r="B6" s="19" t="s">
        <v>4</v>
      </c>
      <c r="C6" s="1"/>
      <c r="D6" s="1"/>
      <c r="E6" s="1"/>
      <c r="F6" s="1"/>
    </row>
    <row r="7" spans="1:6" s="5" customFormat="1" x14ac:dyDescent="0.3">
      <c r="A7" s="1"/>
      <c r="B7" s="278" t="s">
        <v>5</v>
      </c>
      <c r="C7" s="20" t="s">
        <v>6</v>
      </c>
      <c r="D7" s="293" t="str">
        <f>+IF(AND(ISBLANK([1]Identifikace!D25),ISBLANK([1]Identifikace!N25)),"Vyplňte, prosím, údaje v listu Identifikace.",IF([1]Identifikace!D25=[1]Identifikace!N25,[1]Identifikace!D25,IF(AND(ISBLANK([1]Identifikace!D25),[1]Identifikace!N25&lt;&gt;0),[1]Identifikace!N25,IF(AND([1]Identifikace!D25&lt;&gt;0,[1]Identifikace!N25&lt;&gt;0),"viz list Identifikace",[1]Identifikace!D25))))</f>
        <v>V.H.P. Ivanovice na Hané, s.r.o.</v>
      </c>
      <c r="E7" s="294"/>
      <c r="F7" s="295"/>
    </row>
    <row r="8" spans="1:6" s="5" customFormat="1" x14ac:dyDescent="0.3">
      <c r="A8" s="1"/>
      <c r="B8" s="278"/>
      <c r="C8" s="20" t="s">
        <v>7</v>
      </c>
      <c r="D8" s="279">
        <f>+IF(AND(ISBLANK([1]Identifikace!F25),ISBLANK([1]Identifikace!P25)),"Vyplňte, prosím, údaje v listu Identifikace.",IF([1]Identifikace!F25=[1]Identifikace!P25,[1]Identifikace!F25,IF(AND(ISBLANK([1]Identifikace!F25),[1]Identifikace!P25&lt;&gt;0),[1]Identifikace!P25,IF(AND([1]Identifikace!F25&lt;&gt;0,[1]Identifikace!P25&lt;&gt;0),"viz list Identifikace",[1]Identifikace!F25))))</f>
        <v>25595652</v>
      </c>
      <c r="E8" s="280"/>
      <c r="F8" s="281"/>
    </row>
    <row r="9" spans="1:6" s="5" customFormat="1" x14ac:dyDescent="0.3">
      <c r="A9" s="1"/>
      <c r="B9" s="278" t="s">
        <v>8</v>
      </c>
      <c r="C9" s="20" t="s">
        <v>9</v>
      </c>
      <c r="D9" s="279" t="str">
        <f>+IF(AND(ISBLANK([1]Identifikace!D28),ISBLANK([1]Identifikace!N28)),"Vyplňte, prosím, údaje v listu Identifikace.",IF([1]Identifikace!D28=[1]Identifikace!N28,[1]Identifikace!D28,IF(AND(ISBLANK([1]Identifikace!D28),[1]Identifikace!N28&lt;&gt;0),[1]Identifikace!N28,IF(AND([1]Identifikace!D28&lt;&gt;0,[1]Identifikace!N28&lt;&gt;0),"viz list Identifikace",[1]Identifikace!D28))))</f>
        <v>V.H.P. Ivanovice na Hané, s.r.o.</v>
      </c>
      <c r="E9" s="280"/>
      <c r="F9" s="281"/>
    </row>
    <row r="10" spans="1:6" s="5" customFormat="1" x14ac:dyDescent="0.3">
      <c r="A10" s="1"/>
      <c r="B10" s="278"/>
      <c r="C10" s="20" t="s">
        <v>10</v>
      </c>
      <c r="D10" s="279">
        <f>+IF(AND(ISBLANK([1]Identifikace!F28),ISBLANK([1]Identifikace!P28)),"Vyplňte, prosím, údaje v listu Identifikace.",IF([1]Identifikace!F28=[1]Identifikace!P28,[1]Identifikace!F28,IF(AND(ISBLANK([1]Identifikace!F28),[1]Identifikace!P28&lt;&gt;0),[1]Identifikace!P28,IF(AND([1]Identifikace!F28&lt;&gt;0,[1]Identifikace!P28&lt;&gt;0),"viz list Identifikace",[1]Identifikace!F28))))</f>
        <v>25595652</v>
      </c>
      <c r="E10" s="280"/>
      <c r="F10" s="281"/>
    </row>
    <row r="11" spans="1:6" s="5" customFormat="1" ht="34.5" customHeight="1" x14ac:dyDescent="0.3">
      <c r="A11" s="1"/>
      <c r="B11" s="278" t="s">
        <v>11</v>
      </c>
      <c r="C11" s="20" t="s">
        <v>12</v>
      </c>
      <c r="D11" s="282" t="s">
        <v>270</v>
      </c>
      <c r="E11" s="283"/>
      <c r="F11" s="284"/>
    </row>
    <row r="12" spans="1:6" s="5" customFormat="1" x14ac:dyDescent="0.3">
      <c r="A12" s="1"/>
      <c r="B12" s="278"/>
      <c r="C12" s="20" t="s">
        <v>13</v>
      </c>
      <c r="D12" s="285"/>
      <c r="E12" s="286"/>
      <c r="F12" s="287"/>
    </row>
    <row r="13" spans="1:6" s="5" customFormat="1" x14ac:dyDescent="0.3">
      <c r="A13" s="1"/>
      <c r="B13" s="21" t="s">
        <v>14</v>
      </c>
      <c r="C13" s="20" t="s">
        <v>15</v>
      </c>
      <c r="D13" s="270" t="s">
        <v>16</v>
      </c>
      <c r="E13" s="271"/>
      <c r="F13" s="272"/>
    </row>
    <row r="14" spans="1:6" s="5" customFormat="1" ht="17.25" thickBot="1" x14ac:dyDescent="0.35">
      <c r="A14" s="1"/>
      <c r="B14" s="21" t="s">
        <v>17</v>
      </c>
      <c r="C14" s="20" t="s">
        <v>18</v>
      </c>
      <c r="D14" s="273"/>
      <c r="E14" s="274"/>
      <c r="F14" s="275"/>
    </row>
    <row r="15" spans="1:6" s="5" customFormat="1" ht="17.25" thickBot="1" x14ac:dyDescent="0.35">
      <c r="A15" s="1"/>
      <c r="B15" s="1"/>
      <c r="C15" s="1"/>
      <c r="D15" s="1"/>
      <c r="E15" s="1"/>
      <c r="F15" s="1"/>
    </row>
    <row r="16" spans="1:6" s="5" customFormat="1" x14ac:dyDescent="0.3">
      <c r="A16" s="1"/>
      <c r="B16" s="21"/>
      <c r="C16" s="22"/>
      <c r="D16" s="23"/>
      <c r="E16" s="24" t="s">
        <v>19</v>
      </c>
      <c r="F16" s="25" t="s">
        <v>20</v>
      </c>
    </row>
    <row r="17" spans="1:6" x14ac:dyDescent="0.3">
      <c r="A17" s="1"/>
      <c r="B17" s="21" t="s">
        <v>21</v>
      </c>
      <c r="C17" s="20" t="s">
        <v>22</v>
      </c>
      <c r="D17" s="23"/>
      <c r="E17" s="26"/>
      <c r="F17" s="27"/>
    </row>
    <row r="18" spans="1:6" x14ac:dyDescent="0.3">
      <c r="A18" s="1"/>
      <c r="B18" s="21" t="s">
        <v>23</v>
      </c>
      <c r="C18" s="276" t="s">
        <v>24</v>
      </c>
      <c r="D18" s="276"/>
      <c r="E18" s="28"/>
      <c r="F18" s="29"/>
    </row>
    <row r="19" spans="1:6" x14ac:dyDescent="0.3">
      <c r="A19" s="1"/>
      <c r="B19" s="21" t="s">
        <v>25</v>
      </c>
      <c r="C19" s="276" t="s">
        <v>26</v>
      </c>
      <c r="D19" s="276"/>
      <c r="E19" s="30"/>
      <c r="F19" s="31"/>
    </row>
    <row r="20" spans="1:6" ht="28.5" customHeight="1" thickBot="1" x14ac:dyDescent="0.35">
      <c r="A20" s="1"/>
      <c r="B20" s="21" t="s">
        <v>27</v>
      </c>
      <c r="C20" s="276" t="s">
        <v>28</v>
      </c>
      <c r="D20" s="276"/>
      <c r="E20" s="32">
        <v>156.67439999999999</v>
      </c>
      <c r="F20" s="33"/>
    </row>
    <row r="21" spans="1:6" ht="17.25" x14ac:dyDescent="0.3">
      <c r="A21" s="1"/>
      <c r="B21" s="34"/>
      <c r="C21" s="1"/>
      <c r="D21" s="1"/>
      <c r="E21" s="1"/>
      <c r="F21" s="1"/>
    </row>
    <row r="22" spans="1:6" ht="21" thickBot="1" x14ac:dyDescent="0.35">
      <c r="A22" s="1"/>
      <c r="B22" s="277" t="s">
        <v>29</v>
      </c>
      <c r="C22" s="277"/>
      <c r="D22" s="277"/>
      <c r="E22" s="277"/>
      <c r="F22" s="277"/>
    </row>
    <row r="23" spans="1:6" x14ac:dyDescent="0.3">
      <c r="A23" s="1"/>
      <c r="B23" s="265" t="s">
        <v>30</v>
      </c>
      <c r="C23" s="267" t="s">
        <v>31</v>
      </c>
      <c r="D23" s="248" t="s">
        <v>32</v>
      </c>
      <c r="E23" s="35" t="s">
        <v>19</v>
      </c>
      <c r="F23" s="36" t="s">
        <v>20</v>
      </c>
    </row>
    <row r="24" spans="1:6" x14ac:dyDescent="0.3">
      <c r="A24" s="1"/>
      <c r="B24" s="266"/>
      <c r="C24" s="254"/>
      <c r="D24" s="249"/>
      <c r="E24" s="38">
        <v>2025</v>
      </c>
      <c r="F24" s="39">
        <v>2025</v>
      </c>
    </row>
    <row r="25" spans="1:6" x14ac:dyDescent="0.3">
      <c r="A25" s="1"/>
      <c r="B25" s="266"/>
      <c r="C25" s="254"/>
      <c r="D25" s="249"/>
      <c r="E25" s="37" t="s">
        <v>33</v>
      </c>
      <c r="F25" s="40" t="s">
        <v>33</v>
      </c>
    </row>
    <row r="26" spans="1:6" s="45" customFormat="1" ht="12.75" thickBot="1" x14ac:dyDescent="0.25">
      <c r="A26" s="41"/>
      <c r="B26" s="42">
        <v>1</v>
      </c>
      <c r="C26" s="43">
        <v>2</v>
      </c>
      <c r="D26" s="43" t="s">
        <v>34</v>
      </c>
      <c r="E26" s="43">
        <v>3</v>
      </c>
      <c r="F26" s="44">
        <v>4</v>
      </c>
    </row>
    <row r="27" spans="1:6" x14ac:dyDescent="0.3">
      <c r="A27" s="1"/>
      <c r="B27" s="46" t="s">
        <v>35</v>
      </c>
      <c r="C27" s="47" t="s">
        <v>36</v>
      </c>
      <c r="D27" s="48" t="s">
        <v>37</v>
      </c>
      <c r="E27" s="49">
        <f>+E28+E29+E30+E31</f>
        <v>4.16</v>
      </c>
      <c r="F27" s="50">
        <f>+F28+F29+F30+F31</f>
        <v>0</v>
      </c>
    </row>
    <row r="28" spans="1:6" x14ac:dyDescent="0.3">
      <c r="A28" s="1"/>
      <c r="B28" s="51" t="s">
        <v>38</v>
      </c>
      <c r="C28" s="52" t="s">
        <v>39</v>
      </c>
      <c r="D28" s="53" t="s">
        <v>37</v>
      </c>
      <c r="E28" s="54"/>
      <c r="F28" s="55"/>
    </row>
    <row r="29" spans="1:6" x14ac:dyDescent="0.3">
      <c r="A29" s="1"/>
      <c r="B29" s="51" t="s">
        <v>40</v>
      </c>
      <c r="C29" s="52" t="s">
        <v>41</v>
      </c>
      <c r="D29" s="53" t="s">
        <v>37</v>
      </c>
      <c r="E29" s="54">
        <v>4.1040000000000001</v>
      </c>
      <c r="F29" s="55"/>
    </row>
    <row r="30" spans="1:6" x14ac:dyDescent="0.3">
      <c r="A30" s="1"/>
      <c r="B30" s="51" t="s">
        <v>42</v>
      </c>
      <c r="C30" s="52" t="s">
        <v>43</v>
      </c>
      <c r="D30" s="53" t="s">
        <v>37</v>
      </c>
      <c r="E30" s="54"/>
      <c r="F30" s="55"/>
    </row>
    <row r="31" spans="1:6" ht="17.25" thickBot="1" x14ac:dyDescent="0.35">
      <c r="A31" s="1"/>
      <c r="B31" s="56" t="s">
        <v>44</v>
      </c>
      <c r="C31" s="57" t="s">
        <v>45</v>
      </c>
      <c r="D31" s="58" t="s">
        <v>37</v>
      </c>
      <c r="E31" s="59">
        <v>5.6000000000000001E-2</v>
      </c>
      <c r="F31" s="60"/>
    </row>
    <row r="32" spans="1:6" x14ac:dyDescent="0.3">
      <c r="A32" s="1"/>
      <c r="B32" s="46" t="s">
        <v>46</v>
      </c>
      <c r="C32" s="47" t="s">
        <v>47</v>
      </c>
      <c r="D32" s="48" t="s">
        <v>37</v>
      </c>
      <c r="E32" s="49">
        <f>+E33+E34</f>
        <v>2.5999999999999999E-2</v>
      </c>
      <c r="F32" s="50">
        <f>+F33+F34</f>
        <v>0</v>
      </c>
    </row>
    <row r="33" spans="1:6" x14ac:dyDescent="0.3">
      <c r="A33" s="1"/>
      <c r="B33" s="51" t="s">
        <v>48</v>
      </c>
      <c r="C33" s="52" t="s">
        <v>49</v>
      </c>
      <c r="D33" s="53" t="s">
        <v>37</v>
      </c>
      <c r="E33" s="54">
        <v>2.5999999999999999E-2</v>
      </c>
      <c r="F33" s="55"/>
    </row>
    <row r="34" spans="1:6" ht="17.25" thickBot="1" x14ac:dyDescent="0.35">
      <c r="A34" s="1"/>
      <c r="B34" s="56" t="s">
        <v>50</v>
      </c>
      <c r="C34" s="57" t="s">
        <v>51</v>
      </c>
      <c r="D34" s="58" t="s">
        <v>37</v>
      </c>
      <c r="E34" s="59"/>
      <c r="F34" s="60"/>
    </row>
    <row r="35" spans="1:6" x14ac:dyDescent="0.3">
      <c r="A35" s="1"/>
      <c r="B35" s="46" t="s">
        <v>52</v>
      </c>
      <c r="C35" s="47" t="s">
        <v>53</v>
      </c>
      <c r="D35" s="48" t="s">
        <v>37</v>
      </c>
      <c r="E35" s="49">
        <f>+E36+E37</f>
        <v>0.25698199999999999</v>
      </c>
      <c r="F35" s="50">
        <f>+F36+F37</f>
        <v>0</v>
      </c>
    </row>
    <row r="36" spans="1:6" x14ac:dyDescent="0.3">
      <c r="A36" s="1"/>
      <c r="B36" s="51" t="s">
        <v>54</v>
      </c>
      <c r="C36" s="52" t="s">
        <v>55</v>
      </c>
      <c r="D36" s="53" t="s">
        <v>37</v>
      </c>
      <c r="E36" s="54">
        <v>0.184006</v>
      </c>
      <c r="F36" s="55"/>
    </row>
    <row r="37" spans="1:6" ht="17.25" thickBot="1" x14ac:dyDescent="0.35">
      <c r="A37" s="1"/>
      <c r="B37" s="56" t="s">
        <v>56</v>
      </c>
      <c r="C37" s="57" t="s">
        <v>57</v>
      </c>
      <c r="D37" s="58" t="s">
        <v>37</v>
      </c>
      <c r="E37" s="59">
        <v>7.2975999999999999E-2</v>
      </c>
      <c r="F37" s="60"/>
    </row>
    <row r="38" spans="1:6" x14ac:dyDescent="0.3">
      <c r="A38" s="1"/>
      <c r="B38" s="46" t="s">
        <v>58</v>
      </c>
      <c r="C38" s="47" t="s">
        <v>59</v>
      </c>
      <c r="D38" s="48" t="s">
        <v>37</v>
      </c>
      <c r="E38" s="61">
        <f>+E39+E40+E41+SUMIF(E42,"&gt;=0",E42)</f>
        <v>0.12</v>
      </c>
      <c r="F38" s="62">
        <f>+F39+F40+F41+SUMIF(F42,"&gt;=0",F42)</f>
        <v>0</v>
      </c>
    </row>
    <row r="39" spans="1:6" x14ac:dyDescent="0.3">
      <c r="A39" s="1"/>
      <c r="B39" s="51" t="s">
        <v>60</v>
      </c>
      <c r="C39" s="63" t="s">
        <v>61</v>
      </c>
      <c r="D39" s="53" t="s">
        <v>37</v>
      </c>
      <c r="E39" s="54"/>
      <c r="F39" s="55"/>
    </row>
    <row r="40" spans="1:6" x14ac:dyDescent="0.3">
      <c r="A40" s="1"/>
      <c r="B40" s="51" t="s">
        <v>62</v>
      </c>
      <c r="C40" s="63" t="s">
        <v>63</v>
      </c>
      <c r="D40" s="53" t="s">
        <v>37</v>
      </c>
      <c r="E40" s="54"/>
      <c r="F40" s="55"/>
    </row>
    <row r="41" spans="1:6" x14ac:dyDescent="0.3">
      <c r="A41" s="1"/>
      <c r="B41" s="51" t="s">
        <v>64</v>
      </c>
      <c r="C41" s="52" t="s">
        <v>65</v>
      </c>
      <c r="D41" s="53" t="s">
        <v>37</v>
      </c>
      <c r="E41" s="54">
        <v>0.03</v>
      </c>
      <c r="F41" s="55"/>
    </row>
    <row r="42" spans="1:6" ht="17.25" thickBot="1" x14ac:dyDescent="0.35">
      <c r="A42" s="1"/>
      <c r="B42" s="56" t="s">
        <v>66</v>
      </c>
      <c r="C42" s="64" t="s">
        <v>67</v>
      </c>
      <c r="D42" s="58" t="s">
        <v>37</v>
      </c>
      <c r="E42" s="65">
        <f>+E97</f>
        <v>0.09</v>
      </c>
      <c r="F42" s="66">
        <f>+F97</f>
        <v>0</v>
      </c>
    </row>
    <row r="43" spans="1:6" x14ac:dyDescent="0.3">
      <c r="A43" s="1"/>
      <c r="B43" s="46" t="s">
        <v>68</v>
      </c>
      <c r="C43" s="47" t="s">
        <v>69</v>
      </c>
      <c r="D43" s="48" t="s">
        <v>37</v>
      </c>
      <c r="E43" s="49">
        <f>+E44+E45+E46</f>
        <v>0.06</v>
      </c>
      <c r="F43" s="50">
        <f>+F44+F45+F46</f>
        <v>0</v>
      </c>
    </row>
    <row r="44" spans="1:6" x14ac:dyDescent="0.3">
      <c r="A44" s="1"/>
      <c r="B44" s="51" t="s">
        <v>70</v>
      </c>
      <c r="C44" s="52" t="s">
        <v>71</v>
      </c>
      <c r="D44" s="53" t="s">
        <v>37</v>
      </c>
      <c r="E44" s="54"/>
      <c r="F44" s="55"/>
    </row>
    <row r="45" spans="1:6" x14ac:dyDescent="0.3">
      <c r="A45" s="1"/>
      <c r="B45" s="51" t="s">
        <v>72</v>
      </c>
      <c r="C45" s="52" t="s">
        <v>73</v>
      </c>
      <c r="D45" s="53" t="s">
        <v>37</v>
      </c>
      <c r="E45" s="54">
        <v>0.06</v>
      </c>
      <c r="F45" s="55"/>
    </row>
    <row r="46" spans="1:6" ht="17.25" thickBot="1" x14ac:dyDescent="0.35">
      <c r="A46" s="1"/>
      <c r="B46" s="56" t="s">
        <v>74</v>
      </c>
      <c r="C46" s="57" t="s">
        <v>75</v>
      </c>
      <c r="D46" s="58" t="s">
        <v>37</v>
      </c>
      <c r="E46" s="59"/>
      <c r="F46" s="60"/>
    </row>
    <row r="47" spans="1:6" x14ac:dyDescent="0.3">
      <c r="A47" s="1"/>
      <c r="B47" s="67" t="s">
        <v>76</v>
      </c>
      <c r="C47" s="20" t="s">
        <v>77</v>
      </c>
      <c r="D47" s="68" t="s">
        <v>37</v>
      </c>
      <c r="E47" s="69"/>
      <c r="F47" s="70"/>
    </row>
    <row r="48" spans="1:6" x14ac:dyDescent="0.3">
      <c r="A48" s="1"/>
      <c r="B48" s="67" t="s">
        <v>78</v>
      </c>
      <c r="C48" s="20" t="s">
        <v>79</v>
      </c>
      <c r="D48" s="68" t="s">
        <v>37</v>
      </c>
      <c r="E48" s="71"/>
      <c r="F48" s="72"/>
    </row>
    <row r="49" spans="1:6" ht="17.25" thickBot="1" x14ac:dyDescent="0.35">
      <c r="A49" s="1"/>
      <c r="B49" s="73" t="s">
        <v>80</v>
      </c>
      <c r="C49" s="74" t="s">
        <v>81</v>
      </c>
      <c r="D49" s="75" t="s">
        <v>37</v>
      </c>
      <c r="E49" s="76">
        <v>2.7316E-2</v>
      </c>
      <c r="F49" s="77"/>
    </row>
    <row r="50" spans="1:6" x14ac:dyDescent="0.3">
      <c r="A50" s="1"/>
      <c r="B50" s="67" t="s">
        <v>82</v>
      </c>
      <c r="C50" s="78" t="s">
        <v>83</v>
      </c>
      <c r="D50" s="79" t="s">
        <v>37</v>
      </c>
      <c r="E50" s="69">
        <v>0.215087</v>
      </c>
      <c r="F50" s="70"/>
    </row>
    <row r="51" spans="1:6" ht="17.25" thickBot="1" x14ac:dyDescent="0.35">
      <c r="A51" s="1"/>
      <c r="B51" s="56" t="s">
        <v>84</v>
      </c>
      <c r="C51" s="57" t="s">
        <v>85</v>
      </c>
      <c r="D51" s="58" t="s">
        <v>37</v>
      </c>
      <c r="E51" s="59"/>
      <c r="F51" s="60"/>
    </row>
    <row r="52" spans="1:6" ht="17.25" thickBot="1" x14ac:dyDescent="0.35">
      <c r="A52" s="1"/>
      <c r="B52" s="80" t="s">
        <v>86</v>
      </c>
      <c r="C52" s="81" t="s">
        <v>87</v>
      </c>
      <c r="D52" s="82" t="s">
        <v>37</v>
      </c>
      <c r="E52" s="83">
        <f>+E27+E32+E35+E38+E47+E48+E49+E50+E43</f>
        <v>4.865384999999999</v>
      </c>
      <c r="F52" s="84">
        <f>+F27+F32+F35+F38+F47+F48+F49+F50+F43</f>
        <v>0</v>
      </c>
    </row>
    <row r="53" spans="1:6" ht="17.25" thickBot="1" x14ac:dyDescent="0.35">
      <c r="A53" s="1"/>
      <c r="B53" s="85"/>
      <c r="C53" s="86"/>
      <c r="D53" s="87"/>
      <c r="E53" s="86"/>
      <c r="F53" s="86"/>
    </row>
    <row r="54" spans="1:6" x14ac:dyDescent="0.3">
      <c r="A54" s="1"/>
      <c r="B54" s="88" t="s">
        <v>88</v>
      </c>
      <c r="C54" s="89" t="s">
        <v>89</v>
      </c>
      <c r="D54" s="90" t="s">
        <v>90</v>
      </c>
      <c r="E54" s="91">
        <v>0.44</v>
      </c>
      <c r="F54" s="92"/>
    </row>
    <row r="55" spans="1:6" x14ac:dyDescent="0.3">
      <c r="A55" s="1"/>
      <c r="B55" s="93" t="s">
        <v>91</v>
      </c>
      <c r="C55" s="94" t="s">
        <v>92</v>
      </c>
      <c r="D55" s="95" t="s">
        <v>93</v>
      </c>
      <c r="E55" s="54">
        <v>8.6999999999999994E-2</v>
      </c>
      <c r="F55" s="96" t="s">
        <v>94</v>
      </c>
    </row>
    <row r="56" spans="1:6" x14ac:dyDescent="0.3">
      <c r="A56" s="1"/>
      <c r="B56" s="93" t="s">
        <v>95</v>
      </c>
      <c r="C56" s="97" t="s">
        <v>96</v>
      </c>
      <c r="D56" s="95" t="s">
        <v>93</v>
      </c>
      <c r="E56" s="54">
        <v>0.06</v>
      </c>
      <c r="F56" s="96" t="s">
        <v>94</v>
      </c>
    </row>
    <row r="57" spans="1:6" x14ac:dyDescent="0.3">
      <c r="A57" s="1"/>
      <c r="B57" s="93" t="s">
        <v>97</v>
      </c>
      <c r="C57" s="94" t="s">
        <v>98</v>
      </c>
      <c r="D57" s="95" t="s">
        <v>93</v>
      </c>
      <c r="E57" s="98" t="s">
        <v>94</v>
      </c>
      <c r="F57" s="55"/>
    </row>
    <row r="58" spans="1:6" x14ac:dyDescent="0.3">
      <c r="A58" s="1"/>
      <c r="B58" s="93" t="s">
        <v>99</v>
      </c>
      <c r="C58" s="97" t="s">
        <v>100</v>
      </c>
      <c r="D58" s="95" t="s">
        <v>93</v>
      </c>
      <c r="E58" s="98" t="s">
        <v>94</v>
      </c>
      <c r="F58" s="55"/>
    </row>
    <row r="59" spans="1:6" x14ac:dyDescent="0.3">
      <c r="A59" s="1"/>
      <c r="B59" s="93" t="s">
        <v>101</v>
      </c>
      <c r="C59" s="94" t="s">
        <v>102</v>
      </c>
      <c r="D59" s="95" t="s">
        <v>93</v>
      </c>
      <c r="E59" s="98" t="s">
        <v>94</v>
      </c>
      <c r="F59" s="55"/>
    </row>
    <row r="60" spans="1:6" x14ac:dyDescent="0.3">
      <c r="A60" s="1"/>
      <c r="B60" s="93" t="s">
        <v>103</v>
      </c>
      <c r="C60" s="94" t="s">
        <v>104</v>
      </c>
      <c r="D60" s="95" t="s">
        <v>93</v>
      </c>
      <c r="E60" s="98" t="s">
        <v>94</v>
      </c>
      <c r="F60" s="55"/>
    </row>
    <row r="61" spans="1:6" x14ac:dyDescent="0.3">
      <c r="A61" s="1"/>
      <c r="B61" s="93" t="s">
        <v>105</v>
      </c>
      <c r="C61" s="94" t="s">
        <v>106</v>
      </c>
      <c r="D61" s="95" t="s">
        <v>93</v>
      </c>
      <c r="E61" s="71">
        <v>0.108</v>
      </c>
      <c r="F61" s="55"/>
    </row>
    <row r="62" spans="1:6" x14ac:dyDescent="0.3">
      <c r="A62" s="1"/>
      <c r="B62" s="93" t="s">
        <v>107</v>
      </c>
      <c r="C62" s="94" t="s">
        <v>108</v>
      </c>
      <c r="D62" s="95" t="s">
        <v>93</v>
      </c>
      <c r="E62" s="71"/>
      <c r="F62" s="55"/>
    </row>
    <row r="63" spans="1:6" ht="17.25" thickBot="1" x14ac:dyDescent="0.35">
      <c r="A63" s="1"/>
      <c r="B63" s="99" t="s">
        <v>109</v>
      </c>
      <c r="C63" s="100" t="s">
        <v>110</v>
      </c>
      <c r="D63" s="101" t="s">
        <v>111</v>
      </c>
      <c r="E63" s="76">
        <v>0.108</v>
      </c>
      <c r="F63" s="77"/>
    </row>
    <row r="64" spans="1:6" x14ac:dyDescent="0.3">
      <c r="A64" s="1"/>
      <c r="B64" s="6"/>
      <c r="C64" s="1"/>
      <c r="D64" s="1"/>
      <c r="E64" s="1"/>
      <c r="F64" s="1"/>
    </row>
    <row r="65" spans="1:6" x14ac:dyDescent="0.3">
      <c r="A65" s="1"/>
      <c r="B65" s="6" t="s">
        <v>112</v>
      </c>
      <c r="C65" s="1"/>
      <c r="D65" s="1"/>
      <c r="E65" s="1"/>
      <c r="F65" s="1"/>
    </row>
    <row r="66" spans="1:6" x14ac:dyDescent="0.3">
      <c r="A66" s="1"/>
      <c r="B66" s="102" t="s">
        <v>113</v>
      </c>
      <c r="C66" s="103"/>
      <c r="D66" s="1"/>
      <c r="E66" s="1"/>
      <c r="F66" s="1"/>
    </row>
    <row r="67" spans="1:6" x14ac:dyDescent="0.3">
      <c r="A67" s="1"/>
      <c r="B67" s="102" t="s">
        <v>114</v>
      </c>
      <c r="C67" s="1"/>
      <c r="D67" s="1"/>
      <c r="E67" s="1"/>
      <c r="F67" s="1"/>
    </row>
    <row r="68" spans="1:6" x14ac:dyDescent="0.3">
      <c r="A68" s="1"/>
      <c r="B68" s="102" t="s">
        <v>115</v>
      </c>
      <c r="C68" s="1"/>
      <c r="D68" s="1"/>
      <c r="E68" s="1"/>
      <c r="F68" s="1"/>
    </row>
    <row r="69" spans="1:6" x14ac:dyDescent="0.3">
      <c r="A69" s="1"/>
      <c r="B69" s="102" t="s">
        <v>116</v>
      </c>
      <c r="C69" s="1"/>
      <c r="D69" s="1"/>
      <c r="E69" s="1"/>
      <c r="F69" s="1"/>
    </row>
    <row r="70" spans="1:6" x14ac:dyDescent="0.3">
      <c r="A70" s="1"/>
      <c r="B70" s="102" t="s">
        <v>117</v>
      </c>
      <c r="C70" s="1"/>
      <c r="D70" s="1"/>
      <c r="E70" s="1"/>
      <c r="F70" s="1"/>
    </row>
    <row r="71" spans="1:6" x14ac:dyDescent="0.3">
      <c r="A71" s="1"/>
      <c r="B71" s="103"/>
      <c r="C71" s="1"/>
      <c r="D71" s="1"/>
      <c r="E71" s="1"/>
      <c r="F71" s="1"/>
    </row>
    <row r="72" spans="1:6" ht="17.25" thickBot="1" x14ac:dyDescent="0.35">
      <c r="A72" s="1"/>
      <c r="B72" s="19" t="s">
        <v>118</v>
      </c>
      <c r="C72" s="1"/>
      <c r="D72" s="1"/>
      <c r="E72" s="1"/>
      <c r="F72" s="1"/>
    </row>
    <row r="73" spans="1:6" ht="21" thickBot="1" x14ac:dyDescent="0.35">
      <c r="A73" s="1"/>
      <c r="B73" s="257" t="s">
        <v>119</v>
      </c>
      <c r="C73" s="251"/>
      <c r="D73" s="251"/>
      <c r="E73" s="251"/>
      <c r="F73" s="252"/>
    </row>
    <row r="74" spans="1:6" x14ac:dyDescent="0.3">
      <c r="A74" s="1"/>
      <c r="B74" s="268"/>
      <c r="C74" s="267" t="s">
        <v>120</v>
      </c>
      <c r="D74" s="260" t="s">
        <v>121</v>
      </c>
      <c r="E74" s="35" t="s">
        <v>19</v>
      </c>
      <c r="F74" s="36" t="s">
        <v>20</v>
      </c>
    </row>
    <row r="75" spans="1:6" x14ac:dyDescent="0.3">
      <c r="A75" s="1"/>
      <c r="B75" s="253"/>
      <c r="C75" s="254"/>
      <c r="D75" s="269"/>
      <c r="E75" s="37" t="s">
        <v>33</v>
      </c>
      <c r="F75" s="40" t="s">
        <v>33</v>
      </c>
    </row>
    <row r="76" spans="1:6" ht="17.25" thickBot="1" x14ac:dyDescent="0.35">
      <c r="A76" s="1"/>
      <c r="B76" s="104">
        <v>1</v>
      </c>
      <c r="C76" s="105">
        <v>2</v>
      </c>
      <c r="D76" s="105" t="s">
        <v>34</v>
      </c>
      <c r="E76" s="106" t="s">
        <v>122</v>
      </c>
      <c r="F76" s="107" t="s">
        <v>123</v>
      </c>
    </row>
    <row r="77" spans="1:6" x14ac:dyDescent="0.3">
      <c r="A77" s="1"/>
      <c r="B77" s="108" t="s">
        <v>124</v>
      </c>
      <c r="C77" s="109" t="s">
        <v>125</v>
      </c>
      <c r="D77" s="110" t="s">
        <v>126</v>
      </c>
      <c r="E77" s="49">
        <f>+IFERROR(+IF(E55&lt;&gt;0,E52/E55,IF(E62&lt;&gt;0,E52/E62,E52/E61))," ")</f>
        <v>55.923965517241371</v>
      </c>
      <c r="F77" s="50" t="str">
        <f>IFERROR(IF((F57+F59)&lt;&gt;0,F52/(F57+F59),IF(F61&lt;&gt;0,F52/F61,F52/F62)),"  ")</f>
        <v xml:space="preserve">  </v>
      </c>
    </row>
    <row r="78" spans="1:6" x14ac:dyDescent="0.3">
      <c r="A78" s="1"/>
      <c r="B78" s="93" t="s">
        <v>127</v>
      </c>
      <c r="C78" s="111" t="s">
        <v>128</v>
      </c>
      <c r="D78" s="95" t="s">
        <v>37</v>
      </c>
      <c r="E78" s="112">
        <f>IFERROR(+E79+E80,0)</f>
        <v>0</v>
      </c>
      <c r="F78" s="113">
        <f>IFERROR(+F79+F80,0)</f>
        <v>0</v>
      </c>
    </row>
    <row r="79" spans="1:6" ht="28.5" x14ac:dyDescent="0.3">
      <c r="A79" s="1"/>
      <c r="B79" s="114" t="s">
        <v>129</v>
      </c>
      <c r="C79" s="94" t="s">
        <v>130</v>
      </c>
      <c r="D79" s="95" t="s">
        <v>37</v>
      </c>
      <c r="E79" s="54">
        <v>0</v>
      </c>
      <c r="F79" s="55"/>
    </row>
    <row r="80" spans="1:6" ht="28.5" x14ac:dyDescent="0.3">
      <c r="A80" s="1"/>
      <c r="B80" s="114" t="s">
        <v>131</v>
      </c>
      <c r="C80" s="94" t="s">
        <v>132</v>
      </c>
      <c r="D80" s="95" t="s">
        <v>37</v>
      </c>
      <c r="E80" s="54">
        <v>0</v>
      </c>
      <c r="F80" s="55"/>
    </row>
    <row r="81" spans="1:9" x14ac:dyDescent="0.3">
      <c r="A81" s="1"/>
      <c r="B81" s="93" t="s">
        <v>133</v>
      </c>
      <c r="C81" s="111" t="s">
        <v>134</v>
      </c>
      <c r="D81" s="95" t="s">
        <v>37</v>
      </c>
      <c r="E81" s="112">
        <f>IFERROR(+E52+E78,0)</f>
        <v>4.865384999999999</v>
      </c>
      <c r="F81" s="113">
        <f>IFERROR(+F52+F78,0)</f>
        <v>0</v>
      </c>
    </row>
    <row r="82" spans="1:9" x14ac:dyDescent="0.3">
      <c r="A82" s="1"/>
      <c r="B82" s="93" t="s">
        <v>135</v>
      </c>
      <c r="C82" s="94" t="s">
        <v>136</v>
      </c>
      <c r="D82" s="95" t="s">
        <v>37</v>
      </c>
      <c r="E82" s="54">
        <v>7.6259999999999994E-2</v>
      </c>
      <c r="F82" s="55"/>
    </row>
    <row r="83" spans="1:9" ht="42.75" x14ac:dyDescent="0.3">
      <c r="A83" s="1"/>
      <c r="B83" s="93" t="s">
        <v>137</v>
      </c>
      <c r="C83" s="115" t="s">
        <v>138</v>
      </c>
      <c r="D83" s="95" t="s">
        <v>139</v>
      </c>
      <c r="E83" s="116">
        <f>IFERROR(+(E82/E81)*100," ")</f>
        <v>1.5673990855811</v>
      </c>
      <c r="F83" s="117" t="str">
        <f>IFERROR(+(F82/F81)*100," ")</f>
        <v xml:space="preserve"> </v>
      </c>
    </row>
    <row r="84" spans="1:9" x14ac:dyDescent="0.3">
      <c r="A84" s="1"/>
      <c r="B84" s="93" t="s">
        <v>140</v>
      </c>
      <c r="C84" s="111" t="s">
        <v>141</v>
      </c>
      <c r="D84" s="95" t="s">
        <v>37</v>
      </c>
      <c r="E84" s="118">
        <f>+IF(E19-E39-E40&gt;=0,E19-E39-E40,"0,000000")</f>
        <v>0</v>
      </c>
      <c r="F84" s="119">
        <f>+IF(F19-F39-F40&gt;=0,F19-F39-F40,"0,000000")</f>
        <v>0</v>
      </c>
      <c r="I84" s="120"/>
    </row>
    <row r="85" spans="1:9" x14ac:dyDescent="0.3">
      <c r="A85" s="1"/>
      <c r="B85" s="93" t="s">
        <v>142</v>
      </c>
      <c r="C85" s="94" t="s">
        <v>143</v>
      </c>
      <c r="D85" s="95" t="s">
        <v>37</v>
      </c>
      <c r="E85" s="121">
        <f>IFERROR(+E82-E84," ")</f>
        <v>7.6259999999999994E-2</v>
      </c>
      <c r="F85" s="113">
        <f>IFERROR(+F82-F84," ")</f>
        <v>0</v>
      </c>
    </row>
    <row r="86" spans="1:9" x14ac:dyDescent="0.3">
      <c r="A86" s="1"/>
      <c r="B86" s="93" t="s">
        <v>144</v>
      </c>
      <c r="C86" s="94" t="s">
        <v>145</v>
      </c>
      <c r="D86" s="95" t="s">
        <v>37</v>
      </c>
      <c r="E86" s="112">
        <f>IFERROR(+E81+E82," ")</f>
        <v>4.9416449999999994</v>
      </c>
      <c r="F86" s="113">
        <f>IFERROR(+F81+F82," ")</f>
        <v>0</v>
      </c>
    </row>
    <row r="87" spans="1:9" x14ac:dyDescent="0.3">
      <c r="A87" s="1"/>
      <c r="B87" s="122" t="s">
        <v>146</v>
      </c>
      <c r="C87" s="94" t="s">
        <v>147</v>
      </c>
      <c r="D87" s="95" t="s">
        <v>93</v>
      </c>
      <c r="E87" s="123">
        <f>+IF(E55&lt;&gt;0,E55,IF(E62&lt;&gt;0,E62,E61))</f>
        <v>8.6999999999999994E-2</v>
      </c>
      <c r="F87" s="124">
        <f>+IF((F57+F59)&lt;&gt;0,F57+F59,IF(F61&lt;&gt;0,F61,F62))</f>
        <v>0</v>
      </c>
    </row>
    <row r="88" spans="1:9" x14ac:dyDescent="0.3">
      <c r="A88" s="1"/>
      <c r="B88" s="93" t="s">
        <v>148</v>
      </c>
      <c r="C88" s="94" t="s">
        <v>149</v>
      </c>
      <c r="D88" s="95" t="s">
        <v>126</v>
      </c>
      <c r="E88" s="116">
        <f>IFERROR(FLOOR(+E86/E87,0.01)," ")</f>
        <v>56.800000000000004</v>
      </c>
      <c r="F88" s="117" t="str">
        <f>IFERROR(FLOOR(+F86/F87,0.01)," ")</f>
        <v xml:space="preserve"> </v>
      </c>
    </row>
    <row r="89" spans="1:9" x14ac:dyDescent="0.3">
      <c r="A89" s="1"/>
      <c r="B89" s="93" t="s">
        <v>150</v>
      </c>
      <c r="C89" s="94" t="s">
        <v>151</v>
      </c>
      <c r="D89" s="95" t="s">
        <v>126</v>
      </c>
      <c r="E89" s="125">
        <v>63.616</v>
      </c>
      <c r="F89" s="126"/>
    </row>
    <row r="90" spans="1:9" ht="17.25" thickBot="1" x14ac:dyDescent="0.35">
      <c r="A90" s="1"/>
      <c r="B90" s="127" t="s">
        <v>152</v>
      </c>
      <c r="C90" s="128" t="s">
        <v>153</v>
      </c>
      <c r="D90" s="129" t="s">
        <v>126</v>
      </c>
      <c r="E90" s="130">
        <f>IFERROR(FLOOR(+IF((E39+E40)&lt;E18,(E52-E39-E40-E42+E18+E104)/E87,(E52-E97+E104)/E87),0.01)," ")</f>
        <v>88.5</v>
      </c>
      <c r="F90" s="131" t="str">
        <f>IFERROR(FLOOR(+IF((F39+F40)&lt;F18,(F52-F39-F40-F42+F18+F104)/F87,(F52-F97+F104)/F87),0.01)," ")</f>
        <v xml:space="preserve"> </v>
      </c>
    </row>
    <row r="91" spans="1:9" x14ac:dyDescent="0.3">
      <c r="A91" s="1"/>
      <c r="B91" s="85"/>
      <c r="C91" s="86"/>
      <c r="D91" s="87"/>
      <c r="E91" s="86"/>
      <c r="F91" s="86"/>
    </row>
    <row r="92" spans="1:9" ht="17.25" thickBot="1" x14ac:dyDescent="0.35">
      <c r="A92" s="1"/>
      <c r="B92" s="19" t="s">
        <v>154</v>
      </c>
      <c r="C92" s="1"/>
      <c r="D92" s="1"/>
      <c r="E92" s="1"/>
      <c r="F92" s="1"/>
    </row>
    <row r="93" spans="1:9" ht="21" thickBot="1" x14ac:dyDescent="0.35">
      <c r="A93" s="1"/>
      <c r="B93" s="257" t="s">
        <v>155</v>
      </c>
      <c r="C93" s="251"/>
      <c r="D93" s="251"/>
      <c r="E93" s="251"/>
      <c r="F93" s="252"/>
    </row>
    <row r="94" spans="1:9" x14ac:dyDescent="0.3">
      <c r="A94" s="1"/>
      <c r="B94" s="258" t="s">
        <v>30</v>
      </c>
      <c r="C94" s="260" t="s">
        <v>156</v>
      </c>
      <c r="D94" s="260" t="s">
        <v>157</v>
      </c>
      <c r="E94" s="35" t="s">
        <v>19</v>
      </c>
      <c r="F94" s="36" t="s">
        <v>20</v>
      </c>
    </row>
    <row r="95" spans="1:9" ht="29.25" thickBot="1" x14ac:dyDescent="0.35">
      <c r="A95" s="1"/>
      <c r="B95" s="259"/>
      <c r="C95" s="261"/>
      <c r="D95" s="261"/>
      <c r="E95" s="132" t="s">
        <v>158</v>
      </c>
      <c r="F95" s="133" t="s">
        <v>158</v>
      </c>
    </row>
    <row r="96" spans="1:9" ht="17.25" thickBot="1" x14ac:dyDescent="0.35">
      <c r="A96" s="1"/>
      <c r="B96" s="134">
        <v>1</v>
      </c>
      <c r="C96" s="135">
        <v>2</v>
      </c>
      <c r="D96" s="135" t="s">
        <v>34</v>
      </c>
      <c r="E96" s="135">
        <v>3</v>
      </c>
      <c r="F96" s="136">
        <v>4</v>
      </c>
    </row>
    <row r="97" spans="1:6" x14ac:dyDescent="0.3">
      <c r="A97" s="1"/>
      <c r="B97" s="137" t="s">
        <v>66</v>
      </c>
      <c r="C97" s="89" t="s">
        <v>159</v>
      </c>
      <c r="D97" s="90" t="s">
        <v>37</v>
      </c>
      <c r="E97" s="138">
        <v>0.09</v>
      </c>
      <c r="F97" s="139"/>
    </row>
    <row r="98" spans="1:6" ht="28.5" x14ac:dyDescent="0.3">
      <c r="A98" s="1"/>
      <c r="B98" s="140" t="s">
        <v>160</v>
      </c>
      <c r="C98" s="141" t="s">
        <v>161</v>
      </c>
      <c r="D98" s="110" t="s">
        <v>37</v>
      </c>
      <c r="E98" s="54">
        <v>0.61664399999999997</v>
      </c>
      <c r="F98" s="55"/>
    </row>
    <row r="99" spans="1:6" ht="42.75" x14ac:dyDescent="0.3">
      <c r="A99" s="1"/>
      <c r="B99" s="114" t="s">
        <v>162</v>
      </c>
      <c r="C99" s="142" t="s">
        <v>163</v>
      </c>
      <c r="D99" s="95" t="s">
        <v>37</v>
      </c>
      <c r="E99" s="54"/>
      <c r="F99" s="143"/>
    </row>
    <row r="100" spans="1:6" ht="42.75" x14ac:dyDescent="0.3">
      <c r="A100" s="1"/>
      <c r="B100" s="114" t="s">
        <v>164</v>
      </c>
      <c r="C100" s="142" t="s">
        <v>165</v>
      </c>
      <c r="D100" s="95" t="s">
        <v>37</v>
      </c>
      <c r="E100" s="54"/>
      <c r="F100" s="143"/>
    </row>
    <row r="101" spans="1:6" ht="28.5" x14ac:dyDescent="0.3">
      <c r="A101" s="1"/>
      <c r="B101" s="114" t="s">
        <v>166</v>
      </c>
      <c r="C101" s="142" t="s">
        <v>167</v>
      </c>
      <c r="D101" s="95" t="s">
        <v>37</v>
      </c>
      <c r="E101" s="54">
        <v>3.3000000000000002E-2</v>
      </c>
      <c r="F101" s="143"/>
    </row>
    <row r="102" spans="1:6" x14ac:dyDescent="0.3">
      <c r="A102" s="1"/>
      <c r="B102" s="114" t="s">
        <v>168</v>
      </c>
      <c r="C102" s="142" t="s">
        <v>169</v>
      </c>
      <c r="D102" s="95" t="s">
        <v>37</v>
      </c>
      <c r="E102" s="112">
        <f>+E97-E98-E99-E100-E101</f>
        <v>-0.55964400000000003</v>
      </c>
      <c r="F102" s="113">
        <f>+F97-F98-F99-F100-F101</f>
        <v>0</v>
      </c>
    </row>
    <row r="103" spans="1:6" ht="28.5" x14ac:dyDescent="0.3">
      <c r="A103" s="1"/>
      <c r="B103" s="114" t="s">
        <v>170</v>
      </c>
      <c r="C103" s="142" t="s">
        <v>171</v>
      </c>
      <c r="D103" s="95" t="s">
        <v>37</v>
      </c>
      <c r="E103" s="54"/>
      <c r="F103" s="55"/>
    </row>
    <row r="104" spans="1:6" ht="42.75" x14ac:dyDescent="0.3">
      <c r="A104" s="1"/>
      <c r="B104" s="114" t="s">
        <v>172</v>
      </c>
      <c r="C104" s="115" t="s">
        <v>173</v>
      </c>
      <c r="D104" s="95" t="s">
        <v>37</v>
      </c>
      <c r="E104" s="112">
        <f>IFERROR(+IF((E98+E99)&lt;(E105),E100+E101+E105,E98+E99+E100+E101),"  ")</f>
        <v>2.9241999999999999</v>
      </c>
      <c r="F104" s="113">
        <f>IFERROR(+IF((F98+F99)&lt;(F105),F100+F101+F105,F98+F99+F100+F101)," ")</f>
        <v>0</v>
      </c>
    </row>
    <row r="105" spans="1:6" ht="28.5" x14ac:dyDescent="0.3">
      <c r="A105" s="1"/>
      <c r="B105" s="114" t="s">
        <v>174</v>
      </c>
      <c r="C105" s="115" t="s">
        <v>175</v>
      </c>
      <c r="D105" s="95" t="s">
        <v>37</v>
      </c>
      <c r="E105" s="54">
        <v>2.8912</v>
      </c>
      <c r="F105" s="55"/>
    </row>
    <row r="106" spans="1:6" ht="29.25" thickBot="1" x14ac:dyDescent="0.35">
      <c r="A106" s="1"/>
      <c r="B106" s="144" t="s">
        <v>176</v>
      </c>
      <c r="C106" s="145" t="s">
        <v>177</v>
      </c>
      <c r="D106" s="129" t="s">
        <v>37</v>
      </c>
      <c r="E106" s="59">
        <v>5.7000000000000002E-2</v>
      </c>
      <c r="F106" s="60"/>
    </row>
    <row r="107" spans="1:6" ht="17.25" x14ac:dyDescent="0.3">
      <c r="A107" s="1"/>
      <c r="B107" s="34"/>
      <c r="C107" s="1"/>
      <c r="D107" s="1"/>
      <c r="E107" s="1"/>
      <c r="F107" s="1"/>
    </row>
    <row r="108" spans="1:6" x14ac:dyDescent="0.3">
      <c r="A108" s="1"/>
      <c r="B108" s="146"/>
      <c r="C108" s="1"/>
      <c r="D108" s="147"/>
      <c r="E108" s="148"/>
      <c r="F108" s="147"/>
    </row>
    <row r="109" spans="1:6" ht="17.25" thickBot="1" x14ac:dyDescent="0.35">
      <c r="A109" s="1"/>
      <c r="B109" s="19" t="s">
        <v>178</v>
      </c>
      <c r="C109" s="149"/>
      <c r="D109" s="149"/>
      <c r="E109" s="147"/>
      <c r="F109" s="147"/>
    </row>
    <row r="110" spans="1:6" ht="17.25" thickBot="1" x14ac:dyDescent="0.35">
      <c r="A110" s="1"/>
      <c r="B110" s="262" t="str">
        <f>+IF(AND([1]Identifikace!D21="Prosím vyberte",[1]Identifikace!N21="Prosím vyberte"),"Vyplňte, prosím, v listu Identifikace, zda uplatňujete dvousložkovou formu ceny.",IF(OR([1]Identifikace!D21="ano",[1]Identifikace!N21="ano"),"V listu Identifikace jste uvedli, že uplatňujete DVOUSLOŽKOVOU FORMU CENY, vyplňte, prosím, tuto tabulku.",IF([1]Identifikace!D21=[1]Identifikace!N21="ne""V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63"/>
      <c r="D110" s="263"/>
      <c r="E110" s="263"/>
      <c r="F110" s="264"/>
    </row>
    <row r="111" spans="1:6" ht="17.25" thickBot="1" x14ac:dyDescent="0.35">
      <c r="A111" s="1"/>
      <c r="B111" s="19"/>
      <c r="C111" s="149"/>
      <c r="D111" s="149"/>
      <c r="E111" s="147"/>
      <c r="F111" s="147"/>
    </row>
    <row r="112" spans="1:6" ht="21" thickBot="1" x14ac:dyDescent="0.35">
      <c r="A112" s="1"/>
      <c r="B112" s="250" t="s">
        <v>179</v>
      </c>
      <c r="C112" s="251"/>
      <c r="D112" s="251"/>
      <c r="E112" s="251"/>
      <c r="F112" s="252"/>
    </row>
    <row r="113" spans="1:6" x14ac:dyDescent="0.3">
      <c r="A113" s="1"/>
      <c r="B113" s="253"/>
      <c r="C113" s="254" t="s">
        <v>120</v>
      </c>
      <c r="D113" s="254" t="s">
        <v>121</v>
      </c>
      <c r="E113" s="150" t="s">
        <v>19</v>
      </c>
      <c r="F113" s="151" t="s">
        <v>20</v>
      </c>
    </row>
    <row r="114" spans="1:6" x14ac:dyDescent="0.3">
      <c r="A114" s="1"/>
      <c r="B114" s="253"/>
      <c r="C114" s="254"/>
      <c r="D114" s="254"/>
      <c r="E114" s="37" t="s">
        <v>33</v>
      </c>
      <c r="F114" s="40" t="s">
        <v>33</v>
      </c>
    </row>
    <row r="115" spans="1:6" ht="17.25" thickBot="1" x14ac:dyDescent="0.35">
      <c r="A115" s="1"/>
      <c r="B115" s="152">
        <v>1</v>
      </c>
      <c r="C115" s="106">
        <v>2</v>
      </c>
      <c r="D115" s="106" t="s">
        <v>34</v>
      </c>
      <c r="E115" s="106">
        <v>3</v>
      </c>
      <c r="F115" s="107">
        <v>4</v>
      </c>
    </row>
    <row r="116" spans="1:6" ht="28.5" x14ac:dyDescent="0.3">
      <c r="A116" s="1"/>
      <c r="B116" s="88" t="s">
        <v>180</v>
      </c>
      <c r="C116" s="89" t="s">
        <v>181</v>
      </c>
      <c r="D116" s="90" t="s">
        <v>37</v>
      </c>
      <c r="E116" s="138"/>
      <c r="F116" s="139"/>
    </row>
    <row r="117" spans="1:6" ht="28.5" x14ac:dyDescent="0.3">
      <c r="A117" s="1"/>
      <c r="B117" s="93" t="s">
        <v>182</v>
      </c>
      <c r="C117" s="94" t="s">
        <v>183</v>
      </c>
      <c r="D117" s="95" t="s">
        <v>139</v>
      </c>
      <c r="E117" s="116">
        <f>IFERROR(+(E116/E86)*100,"  ")</f>
        <v>0</v>
      </c>
      <c r="F117" s="117" t="str">
        <f>IFERROR(+(F116/F86)*100,"  ")</f>
        <v xml:space="preserve">  </v>
      </c>
    </row>
    <row r="118" spans="1:6" ht="28.5" x14ac:dyDescent="0.3">
      <c r="A118" s="1"/>
      <c r="B118" s="93" t="s">
        <v>184</v>
      </c>
      <c r="C118" s="94" t="s">
        <v>185</v>
      </c>
      <c r="D118" s="95" t="s">
        <v>37</v>
      </c>
      <c r="E118" s="112" t="str">
        <f>IF(E116&lt;&gt;0,E86-E116," ")</f>
        <v xml:space="preserve"> </v>
      </c>
      <c r="F118" s="113" t="str">
        <f>IF(F116&lt;&gt;0,F86-F116," ")</f>
        <v xml:space="preserve"> </v>
      </c>
    </row>
    <row r="119" spans="1:6" x14ac:dyDescent="0.3">
      <c r="A119" s="1"/>
      <c r="B119" s="93" t="s">
        <v>186</v>
      </c>
      <c r="C119" s="94" t="s">
        <v>187</v>
      </c>
      <c r="D119" s="95" t="s">
        <v>37</v>
      </c>
      <c r="E119" s="112" t="str">
        <f>IFERROR(IF(E117&lt;&gt;0,E81*(1-(E117/100))," "),"  ")</f>
        <v xml:space="preserve"> </v>
      </c>
      <c r="F119" s="113" t="str">
        <f>IFERROR(IF(F117&lt;&gt;0,F81*(1-(F117/100))," "),"  ")</f>
        <v xml:space="preserve">  </v>
      </c>
    </row>
    <row r="120" spans="1:6" x14ac:dyDescent="0.3">
      <c r="A120" s="1"/>
      <c r="B120" s="93" t="s">
        <v>188</v>
      </c>
      <c r="C120" s="94" t="s">
        <v>189</v>
      </c>
      <c r="D120" s="95" t="s">
        <v>37</v>
      </c>
      <c r="E120" s="112" t="str">
        <f>IFERROR(+E118-E119," ")</f>
        <v xml:space="preserve"> </v>
      </c>
      <c r="F120" s="113" t="str">
        <f>IFERROR(+F118-F119," ")</f>
        <v xml:space="preserve"> </v>
      </c>
    </row>
    <row r="121" spans="1:6" x14ac:dyDescent="0.3">
      <c r="A121" s="1"/>
      <c r="B121" s="93" t="s">
        <v>190</v>
      </c>
      <c r="C121" s="153" t="s">
        <v>191</v>
      </c>
      <c r="D121" s="95" t="s">
        <v>126</v>
      </c>
      <c r="E121" s="116" t="str">
        <f>IFERROR(FLOOR(+E118/E87,0.01)," ")</f>
        <v xml:space="preserve"> </v>
      </c>
      <c r="F121" s="117" t="str">
        <f>IFERROR(FLOOR(+F118/F87,0.01)," ")</f>
        <v xml:space="preserve"> </v>
      </c>
    </row>
    <row r="122" spans="1:6" x14ac:dyDescent="0.3">
      <c r="A122" s="1"/>
      <c r="B122" s="93" t="s">
        <v>192</v>
      </c>
      <c r="C122" s="153" t="s">
        <v>193</v>
      </c>
      <c r="D122" s="95" t="s">
        <v>126</v>
      </c>
      <c r="E122" s="125"/>
      <c r="F122" s="126"/>
    </row>
    <row r="123" spans="1:6" ht="31.5" customHeight="1" thickBot="1" x14ac:dyDescent="0.35">
      <c r="A123" s="1"/>
      <c r="B123" s="154" t="s">
        <v>194</v>
      </c>
      <c r="C123" s="255" t="s">
        <v>195</v>
      </c>
      <c r="D123" s="256"/>
      <c r="E123" s="155"/>
      <c r="F123" s="156"/>
    </row>
    <row r="124" spans="1:6" ht="17.25" x14ac:dyDescent="0.3">
      <c r="A124" s="1"/>
      <c r="B124" s="34"/>
      <c r="C124" s="1"/>
      <c r="D124" s="1"/>
      <c r="E124" s="1"/>
      <c r="F124" s="1"/>
    </row>
    <row r="125" spans="1:6" ht="17.25" x14ac:dyDescent="0.3">
      <c r="A125" s="1"/>
      <c r="B125" s="34"/>
      <c r="C125" s="1"/>
      <c r="D125" s="1"/>
      <c r="E125" s="1"/>
      <c r="F125" s="1"/>
    </row>
    <row r="126" spans="1:6" ht="17.25" thickBot="1" x14ac:dyDescent="0.35">
      <c r="A126" s="1"/>
      <c r="B126" s="19" t="s">
        <v>196</v>
      </c>
      <c r="C126" s="157"/>
      <c r="D126" s="157"/>
      <c r="E126" s="157"/>
      <c r="F126" s="158"/>
    </row>
    <row r="127" spans="1:6" ht="21" thickBot="1" x14ac:dyDescent="0.4">
      <c r="A127" s="1"/>
      <c r="B127" s="243" t="s">
        <v>197</v>
      </c>
      <c r="C127" s="244"/>
      <c r="D127" s="244"/>
      <c r="E127" s="244"/>
      <c r="F127" s="245"/>
    </row>
    <row r="128" spans="1:6" ht="17.25" thickBot="1" x14ac:dyDescent="0.35">
      <c r="A128" s="1"/>
      <c r="B128" s="157" t="s">
        <v>198</v>
      </c>
      <c r="C128" s="157"/>
      <c r="D128" s="157"/>
      <c r="E128" s="157"/>
      <c r="F128" s="157"/>
    </row>
    <row r="129" spans="1:8" x14ac:dyDescent="0.3">
      <c r="A129" s="1"/>
      <c r="B129" s="246" t="s">
        <v>30</v>
      </c>
      <c r="C129" s="248" t="s">
        <v>31</v>
      </c>
      <c r="D129" s="237" t="s">
        <v>121</v>
      </c>
      <c r="E129" s="159" t="s">
        <v>19</v>
      </c>
      <c r="F129" s="25" t="s">
        <v>20</v>
      </c>
    </row>
    <row r="130" spans="1:8" x14ac:dyDescent="0.3">
      <c r="A130" s="1"/>
      <c r="B130" s="247"/>
      <c r="C130" s="249"/>
      <c r="D130" s="238"/>
      <c r="E130" s="38" t="s">
        <v>199</v>
      </c>
      <c r="F130" s="39" t="s">
        <v>199</v>
      </c>
    </row>
    <row r="131" spans="1:8" x14ac:dyDescent="0.3">
      <c r="A131" s="1"/>
      <c r="B131" s="247"/>
      <c r="C131" s="249"/>
      <c r="D131" s="239"/>
      <c r="E131" s="38" t="s">
        <v>33</v>
      </c>
      <c r="F131" s="39" t="s">
        <v>33</v>
      </c>
    </row>
    <row r="132" spans="1:8" ht="17.25" thickBot="1" x14ac:dyDescent="0.35">
      <c r="A132" s="1"/>
      <c r="B132" s="160">
        <v>1</v>
      </c>
      <c r="C132" s="161">
        <v>2</v>
      </c>
      <c r="D132" s="161" t="s">
        <v>34</v>
      </c>
      <c r="E132" s="161">
        <v>3</v>
      </c>
      <c r="F132" s="162">
        <v>4</v>
      </c>
    </row>
    <row r="133" spans="1:8" ht="18" thickBot="1" x14ac:dyDescent="0.35">
      <c r="A133" s="1"/>
      <c r="B133" s="240" t="s">
        <v>200</v>
      </c>
      <c r="C133" s="241"/>
      <c r="D133" s="241"/>
      <c r="E133" s="241"/>
      <c r="F133" s="242"/>
    </row>
    <row r="134" spans="1:8" ht="28.5" x14ac:dyDescent="0.3">
      <c r="A134" s="163"/>
      <c r="B134" s="164" t="s">
        <v>201</v>
      </c>
      <c r="C134" s="165" t="s">
        <v>202</v>
      </c>
      <c r="D134" s="166" t="s">
        <v>37</v>
      </c>
      <c r="E134" s="167">
        <v>0</v>
      </c>
      <c r="F134" s="168"/>
    </row>
    <row r="135" spans="1:8" x14ac:dyDescent="0.3">
      <c r="A135" s="163"/>
      <c r="B135" s="169" t="s">
        <v>203</v>
      </c>
      <c r="C135" s="170" t="s">
        <v>204</v>
      </c>
      <c r="D135" s="171" t="s">
        <v>94</v>
      </c>
      <c r="E135" s="172">
        <v>4.8999999999999998E-3</v>
      </c>
      <c r="F135" s="173">
        <v>4.8999999999999998E-3</v>
      </c>
    </row>
    <row r="136" spans="1:8" x14ac:dyDescent="0.3">
      <c r="A136" s="163"/>
      <c r="B136" s="169" t="s">
        <v>205</v>
      </c>
      <c r="C136" s="111" t="s">
        <v>206</v>
      </c>
      <c r="D136" s="171" t="s">
        <v>37</v>
      </c>
      <c r="E136" s="112">
        <f>IF(ISBLANK(E134),"  ",E134*E135)</f>
        <v>0</v>
      </c>
      <c r="F136" s="113" t="str">
        <f>IF(ISBLANK(F134),"  ",F134*F135)</f>
        <v xml:space="preserve">  </v>
      </c>
      <c r="G136" s="174"/>
    </row>
    <row r="137" spans="1:8" ht="29.25" x14ac:dyDescent="0.3">
      <c r="A137" s="163"/>
      <c r="B137" s="169" t="s">
        <v>207</v>
      </c>
      <c r="C137" s="175" t="s">
        <v>208</v>
      </c>
      <c r="D137" s="171" t="s">
        <v>37</v>
      </c>
      <c r="E137" s="176">
        <v>156.67439999999999</v>
      </c>
      <c r="F137" s="177"/>
    </row>
    <row r="138" spans="1:8" x14ac:dyDescent="0.3">
      <c r="A138" s="163"/>
      <c r="B138" s="169" t="s">
        <v>209</v>
      </c>
      <c r="C138" s="111" t="s">
        <v>210</v>
      </c>
      <c r="D138" s="171" t="s">
        <v>94</v>
      </c>
      <c r="E138" s="172">
        <v>9.1999999999999998E-3</v>
      </c>
      <c r="F138" s="173">
        <v>9.1999999999999998E-3</v>
      </c>
    </row>
    <row r="139" spans="1:8" x14ac:dyDescent="0.3">
      <c r="A139" s="163"/>
      <c r="B139" s="169" t="s">
        <v>211</v>
      </c>
      <c r="C139" s="111" t="s">
        <v>212</v>
      </c>
      <c r="D139" s="171" t="s">
        <v>37</v>
      </c>
      <c r="E139" s="112">
        <f>IF(ISBLANK(E137),"  ",E137*E138)</f>
        <v>1.4414044799999999</v>
      </c>
      <c r="F139" s="113" t="str">
        <f>IF(ISBLANK(F137)," ",F137*F138)</f>
        <v xml:space="preserve"> </v>
      </c>
      <c r="G139" s="174"/>
    </row>
    <row r="140" spans="1:8" ht="42.75" x14ac:dyDescent="0.3">
      <c r="A140" s="163"/>
      <c r="B140" s="169" t="s">
        <v>213</v>
      </c>
      <c r="C140" s="111" t="s">
        <v>214</v>
      </c>
      <c r="D140" s="171" t="s">
        <v>37</v>
      </c>
      <c r="E140" s="176">
        <v>0</v>
      </c>
      <c r="F140" s="178"/>
      <c r="G140" s="174"/>
    </row>
    <row r="141" spans="1:8" ht="42.75" x14ac:dyDescent="0.3">
      <c r="A141" s="163"/>
      <c r="B141" s="169" t="s">
        <v>215</v>
      </c>
      <c r="C141" s="111" t="s">
        <v>216</v>
      </c>
      <c r="D141" s="171" t="s">
        <v>37</v>
      </c>
      <c r="E141" s="176">
        <v>0</v>
      </c>
      <c r="F141" s="178"/>
    </row>
    <row r="142" spans="1:8" x14ac:dyDescent="0.3">
      <c r="A142" s="163"/>
      <c r="B142" s="169" t="s">
        <v>217</v>
      </c>
      <c r="C142" s="111" t="s">
        <v>218</v>
      </c>
      <c r="D142" s="171" t="s">
        <v>37</v>
      </c>
      <c r="E142" s="179">
        <v>7.0000000000000007E-2</v>
      </c>
      <c r="F142" s="180">
        <v>7.0000000000000007E-2</v>
      </c>
    </row>
    <row r="143" spans="1:8" x14ac:dyDescent="0.3">
      <c r="A143" s="163"/>
      <c r="B143" s="169" t="s">
        <v>219</v>
      </c>
      <c r="C143" s="111" t="s">
        <v>220</v>
      </c>
      <c r="D143" s="171" t="s">
        <v>94</v>
      </c>
      <c r="E143" s="112">
        <f>+IF(ISBLANK(E141),"  ",E141*E142)</f>
        <v>0</v>
      </c>
      <c r="F143" s="113" t="str">
        <f>+IF(ISBLANK(F141),"  ",F141*F142)</f>
        <v xml:space="preserve">  </v>
      </c>
      <c r="G143" s="174"/>
    </row>
    <row r="144" spans="1:8" ht="17.25" thickBot="1" x14ac:dyDescent="0.35">
      <c r="A144" s="163"/>
      <c r="B144" s="181" t="s">
        <v>221</v>
      </c>
      <c r="C144" s="100" t="s">
        <v>222</v>
      </c>
      <c r="D144" s="101" t="s">
        <v>37</v>
      </c>
      <c r="E144" s="182">
        <f>+SUMIF(E136,"&gt;=0",E136)+SUMIF(E139,"&gt;=0",E139)+SUMIF(E140,"&gt;=0",E140)+SUMIF(E143,"&gt;=0",E143)</f>
        <v>1.4414044799999999</v>
      </c>
      <c r="F144" s="66">
        <f>+SUMIF(F136,"&gt;=0",F136)+SUMIF(F139,"&gt;=0",F139)+SUMIF(F140,"&gt;=0",F140)+SUMIF(F143,"&gt;=0",F143)</f>
        <v>0</v>
      </c>
      <c r="H144" s="183"/>
    </row>
    <row r="145" spans="1:6" ht="18" thickBot="1" x14ac:dyDescent="0.35">
      <c r="A145" s="1"/>
      <c r="B145" s="222" t="s">
        <v>223</v>
      </c>
      <c r="C145" s="223"/>
      <c r="D145" s="223"/>
      <c r="E145" s="223"/>
      <c r="F145" s="224"/>
    </row>
    <row r="146" spans="1:6" ht="30" x14ac:dyDescent="0.3">
      <c r="A146" s="163"/>
      <c r="B146" s="184" t="s">
        <v>224</v>
      </c>
      <c r="C146" s="165" t="s">
        <v>225</v>
      </c>
      <c r="D146" s="90" t="s">
        <v>226</v>
      </c>
      <c r="E146" s="167">
        <v>0.82</v>
      </c>
      <c r="F146" s="168"/>
    </row>
    <row r="147" spans="1:6" x14ac:dyDescent="0.3">
      <c r="A147" s="163"/>
      <c r="B147" s="185" t="s">
        <v>227</v>
      </c>
      <c r="C147" s="111" t="s">
        <v>228</v>
      </c>
      <c r="D147" s="186" t="s">
        <v>94</v>
      </c>
      <c r="E147" s="187">
        <v>1.07</v>
      </c>
      <c r="F147" s="188">
        <v>1.07</v>
      </c>
    </row>
    <row r="148" spans="1:6" ht="29.25" thickBot="1" x14ac:dyDescent="0.35">
      <c r="A148" s="163"/>
      <c r="B148" s="189" t="s">
        <v>229</v>
      </c>
      <c r="C148" s="100" t="s">
        <v>230</v>
      </c>
      <c r="D148" s="101" t="s">
        <v>37</v>
      </c>
      <c r="E148" s="65">
        <f>+IF(E146&gt;0,E146*E147*E87,"x")</f>
        <v>7.6333799999999993E-2</v>
      </c>
      <c r="F148" s="66" t="str">
        <f>+IF(F146&gt;0,F146*F147*F87,"x")</f>
        <v>x</v>
      </c>
    </row>
    <row r="149" spans="1:6" ht="18" thickBot="1" x14ac:dyDescent="0.35">
      <c r="A149" s="1"/>
      <c r="B149" s="222" t="s">
        <v>231</v>
      </c>
      <c r="C149" s="223"/>
      <c r="D149" s="223"/>
      <c r="E149" s="223"/>
      <c r="F149" s="224"/>
    </row>
    <row r="150" spans="1:6" ht="28.5" x14ac:dyDescent="0.3">
      <c r="A150" s="163"/>
      <c r="B150" s="164" t="s">
        <v>232</v>
      </c>
      <c r="C150" s="165" t="s">
        <v>233</v>
      </c>
      <c r="D150" s="190" t="s">
        <v>37</v>
      </c>
      <c r="E150" s="191">
        <f>IF(AND(E144&lt;&gt;0,E148&gt;0),MIN(E144,E148),E144)</f>
        <v>7.6333799999999993E-2</v>
      </c>
      <c r="F150" s="192">
        <f>IF(AND(F144&lt;&gt;0,F148&gt;0),MIN(F144,F148),F144)</f>
        <v>0</v>
      </c>
    </row>
    <row r="151" spans="1:6" ht="17.25" thickBot="1" x14ac:dyDescent="0.35">
      <c r="A151" s="163"/>
      <c r="B151" s="181" t="s">
        <v>135</v>
      </c>
      <c r="C151" s="193" t="s">
        <v>136</v>
      </c>
      <c r="D151" s="162" t="s">
        <v>37</v>
      </c>
      <c r="E151" s="65">
        <f>+E82</f>
        <v>7.6259999999999994E-2</v>
      </c>
      <c r="F151" s="66">
        <f>+F82</f>
        <v>0</v>
      </c>
    </row>
    <row r="152" spans="1:6" x14ac:dyDescent="0.3">
      <c r="A152" s="1"/>
      <c r="B152" s="3"/>
      <c r="C152" s="157"/>
      <c r="D152" s="157"/>
      <c r="E152" s="157"/>
      <c r="F152" s="157"/>
    </row>
    <row r="153" spans="1:6" x14ac:dyDescent="0.3">
      <c r="A153" s="1"/>
      <c r="B153" s="194"/>
      <c r="C153" s="157"/>
      <c r="D153" s="157"/>
      <c r="E153" s="157"/>
      <c r="F153" s="157"/>
    </row>
    <row r="154" spans="1:6" ht="17.25" thickBot="1" x14ac:dyDescent="0.35">
      <c r="A154" s="1"/>
      <c r="B154" s="19" t="s">
        <v>234</v>
      </c>
      <c r="C154" s="157"/>
      <c r="D154" s="157"/>
      <c r="E154" s="157"/>
      <c r="F154" s="157"/>
    </row>
    <row r="155" spans="1:6" ht="33.75" customHeight="1" thickBot="1" x14ac:dyDescent="0.35">
      <c r="A155" s="1"/>
      <c r="B155" s="231" t="s">
        <v>235</v>
      </c>
      <c r="C155" s="232"/>
      <c r="D155" s="232"/>
      <c r="E155" s="232"/>
      <c r="F155" s="233"/>
    </row>
    <row r="156" spans="1:6" ht="17.25" thickBot="1" x14ac:dyDescent="0.35">
      <c r="A156" s="1"/>
      <c r="B156" s="19"/>
      <c r="C156" s="157"/>
      <c r="D156" s="157"/>
      <c r="E156" s="157"/>
      <c r="F156" s="157"/>
    </row>
    <row r="157" spans="1:6" x14ac:dyDescent="0.3">
      <c r="A157" s="1"/>
      <c r="B157" s="234" t="s">
        <v>30</v>
      </c>
      <c r="C157" s="237" t="s">
        <v>31</v>
      </c>
      <c r="D157" s="237" t="s">
        <v>121</v>
      </c>
      <c r="E157" s="159" t="s">
        <v>19</v>
      </c>
      <c r="F157" s="25" t="s">
        <v>20</v>
      </c>
    </row>
    <row r="158" spans="1:6" x14ac:dyDescent="0.3">
      <c r="A158" s="1"/>
      <c r="B158" s="235"/>
      <c r="C158" s="238"/>
      <c r="D158" s="238"/>
      <c r="E158" s="38" t="s">
        <v>199</v>
      </c>
      <c r="F158" s="39" t="s">
        <v>199</v>
      </c>
    </row>
    <row r="159" spans="1:6" x14ac:dyDescent="0.3">
      <c r="A159" s="1"/>
      <c r="B159" s="236"/>
      <c r="C159" s="239"/>
      <c r="D159" s="239"/>
      <c r="E159" s="38" t="s">
        <v>33</v>
      </c>
      <c r="F159" s="39" t="s">
        <v>33</v>
      </c>
    </row>
    <row r="160" spans="1:6" ht="17.25" thickBot="1" x14ac:dyDescent="0.35">
      <c r="A160" s="1"/>
      <c r="B160" s="160">
        <v>1</v>
      </c>
      <c r="C160" s="161">
        <v>2</v>
      </c>
      <c r="D160" s="161" t="s">
        <v>34</v>
      </c>
      <c r="E160" s="161">
        <v>3</v>
      </c>
      <c r="F160" s="162">
        <v>4</v>
      </c>
    </row>
    <row r="161" spans="1:6" ht="18" thickBot="1" x14ac:dyDescent="0.35">
      <c r="A161" s="1"/>
      <c r="B161" s="240" t="s">
        <v>236</v>
      </c>
      <c r="C161" s="241"/>
      <c r="D161" s="241"/>
      <c r="E161" s="241"/>
      <c r="F161" s="242"/>
    </row>
    <row r="162" spans="1:6" ht="28.5" x14ac:dyDescent="0.3">
      <c r="A162" s="163"/>
      <c r="B162" s="164" t="s">
        <v>237</v>
      </c>
      <c r="C162" s="195" t="s">
        <v>238</v>
      </c>
      <c r="D162" s="166" t="s">
        <v>37</v>
      </c>
      <c r="E162" s="167"/>
      <c r="F162" s="168"/>
    </row>
    <row r="163" spans="1:6" x14ac:dyDescent="0.3">
      <c r="A163" s="163"/>
      <c r="B163" s="169" t="s">
        <v>239</v>
      </c>
      <c r="C163" s="196" t="s">
        <v>210</v>
      </c>
      <c r="D163" s="197" t="s">
        <v>94</v>
      </c>
      <c r="E163" s="198">
        <v>9.1999999999999998E-3</v>
      </c>
      <c r="F163" s="199">
        <v>9.1999999999999998E-3</v>
      </c>
    </row>
    <row r="164" spans="1:6" x14ac:dyDescent="0.3">
      <c r="A164" s="163"/>
      <c r="B164" s="169" t="s">
        <v>240</v>
      </c>
      <c r="C164" s="196" t="s">
        <v>212</v>
      </c>
      <c r="D164" s="197" t="s">
        <v>37</v>
      </c>
      <c r="E164" s="200" t="str">
        <f>IF(ISBLANK(E162),"  ",E162*E163)</f>
        <v xml:space="preserve">  </v>
      </c>
      <c r="F164" s="119" t="str">
        <f>IF(ISBLANK(F162),"  ",F162*F163)</f>
        <v xml:space="preserve">  </v>
      </c>
    </row>
    <row r="165" spans="1:6" ht="42.75" x14ac:dyDescent="0.3">
      <c r="A165" s="163"/>
      <c r="B165" s="169" t="s">
        <v>241</v>
      </c>
      <c r="C165" s="196" t="s">
        <v>242</v>
      </c>
      <c r="D165" s="197" t="s">
        <v>37</v>
      </c>
      <c r="E165" s="176"/>
      <c r="F165" s="178"/>
    </row>
    <row r="166" spans="1:6" ht="29.25" thickBot="1" x14ac:dyDescent="0.35">
      <c r="A166" s="163"/>
      <c r="B166" s="181" t="s">
        <v>243</v>
      </c>
      <c r="C166" s="201" t="s">
        <v>244</v>
      </c>
      <c r="D166" s="202" t="s">
        <v>37</v>
      </c>
      <c r="E166" s="203">
        <f>+SUMIF(E164,"&gt;=0",E164)+SUMIF(E165,"&gt;=0",E165)</f>
        <v>0</v>
      </c>
      <c r="F166" s="204">
        <f>+SUMIF(F164,"&gt;=0",F164)+SUMIF(F165,"&gt;=0",F165)</f>
        <v>0</v>
      </c>
    </row>
    <row r="167" spans="1:6" ht="18" thickBot="1" x14ac:dyDescent="0.35">
      <c r="A167" s="1"/>
      <c r="B167" s="222" t="s">
        <v>245</v>
      </c>
      <c r="C167" s="223"/>
      <c r="D167" s="223"/>
      <c r="E167" s="223"/>
      <c r="F167" s="224"/>
    </row>
    <row r="168" spans="1:6" ht="30" x14ac:dyDescent="0.3">
      <c r="A168" s="163"/>
      <c r="B168" s="164" t="s">
        <v>246</v>
      </c>
      <c r="C168" s="165" t="s">
        <v>247</v>
      </c>
      <c r="D168" s="166" t="s">
        <v>248</v>
      </c>
      <c r="E168" s="205">
        <v>0.82</v>
      </c>
      <c r="F168" s="206"/>
    </row>
    <row r="169" spans="1:6" x14ac:dyDescent="0.3">
      <c r="A169" s="163"/>
      <c r="B169" s="169" t="s">
        <v>249</v>
      </c>
      <c r="C169" s="111" t="s">
        <v>228</v>
      </c>
      <c r="D169" s="197" t="s">
        <v>94</v>
      </c>
      <c r="E169" s="207">
        <v>1.07</v>
      </c>
      <c r="F169" s="208">
        <v>1.07</v>
      </c>
    </row>
    <row r="170" spans="1:6" ht="29.25" thickBot="1" x14ac:dyDescent="0.35">
      <c r="A170" s="163"/>
      <c r="B170" s="181" t="s">
        <v>250</v>
      </c>
      <c r="C170" s="100" t="s">
        <v>251</v>
      </c>
      <c r="D170" s="202" t="s">
        <v>37</v>
      </c>
      <c r="E170" s="209">
        <f>+IF(E168&gt;0,E168*E169*E87,"x")</f>
        <v>7.6333799999999993E-2</v>
      </c>
      <c r="F170" s="204" t="str">
        <f>+IF(F168&gt;0,F168*F169*F87,"x")</f>
        <v>x</v>
      </c>
    </row>
    <row r="171" spans="1:6" ht="18" thickBot="1" x14ac:dyDescent="0.35">
      <c r="A171" s="1"/>
      <c r="B171" s="222" t="s">
        <v>252</v>
      </c>
      <c r="C171" s="223"/>
      <c r="D171" s="223"/>
      <c r="E171" s="223"/>
      <c r="F171" s="224"/>
    </row>
    <row r="172" spans="1:6" ht="28.5" x14ac:dyDescent="0.3">
      <c r="A172" s="163"/>
      <c r="B172" s="164" t="s">
        <v>253</v>
      </c>
      <c r="C172" s="165" t="s">
        <v>233</v>
      </c>
      <c r="D172" s="210" t="s">
        <v>37</v>
      </c>
      <c r="E172" s="211">
        <f>IF(AND(E166&lt;&gt;0,E170&gt;0),MIN(E166,E170),E166)</f>
        <v>0</v>
      </c>
      <c r="F172" s="50">
        <f>IF(AND(F166&lt;&gt;0,F170&gt;0),MIN(F166,F170),F166)</f>
        <v>0</v>
      </c>
    </row>
    <row r="173" spans="1:6" ht="17.25" thickBot="1" x14ac:dyDescent="0.35">
      <c r="A173" s="163"/>
      <c r="B173" s="181" t="s">
        <v>168</v>
      </c>
      <c r="C173" s="100" t="s">
        <v>136</v>
      </c>
      <c r="D173" s="202" t="s">
        <v>37</v>
      </c>
      <c r="E173" s="182">
        <f>+E102</f>
        <v>-0.55964400000000003</v>
      </c>
      <c r="F173" s="66">
        <f>+F102</f>
        <v>0</v>
      </c>
    </row>
    <row r="174" spans="1:6" ht="17.25" thickBot="1" x14ac:dyDescent="0.35">
      <c r="A174" s="1"/>
      <c r="B174" s="212"/>
      <c r="C174" s="7"/>
      <c r="D174" s="7"/>
      <c r="E174" s="7"/>
      <c r="F174" s="7"/>
    </row>
    <row r="175" spans="1:6" s="213" customFormat="1" x14ac:dyDescent="0.3">
      <c r="A175" s="2"/>
      <c r="B175" s="215" t="s">
        <v>254</v>
      </c>
      <c r="C175" s="215"/>
      <c r="D175" s="225" t="s">
        <v>255</v>
      </c>
      <c r="E175" s="226"/>
      <c r="F175" s="227"/>
    </row>
    <row r="176" spans="1:6" s="213" customFormat="1" x14ac:dyDescent="0.3">
      <c r="A176" s="2"/>
      <c r="B176" s="215" t="s">
        <v>256</v>
      </c>
      <c r="C176" s="215"/>
      <c r="D176" s="228">
        <v>517363803</v>
      </c>
      <c r="E176" s="229"/>
      <c r="F176" s="230"/>
    </row>
    <row r="177" spans="1:6" s="213" customFormat="1" x14ac:dyDescent="0.3">
      <c r="A177" s="2"/>
      <c r="B177" s="215" t="s">
        <v>257</v>
      </c>
      <c r="C177" s="215"/>
      <c r="D177" s="216" t="s">
        <v>258</v>
      </c>
      <c r="E177" s="217"/>
      <c r="F177" s="218"/>
    </row>
    <row r="178" spans="1:6" s="213" customFormat="1" ht="17.25" thickBot="1" x14ac:dyDescent="0.35">
      <c r="A178" s="2"/>
      <c r="B178" s="215" t="s">
        <v>259</v>
      </c>
      <c r="C178" s="215"/>
      <c r="D178" s="219">
        <v>45643</v>
      </c>
      <c r="E178" s="220"/>
      <c r="F178" s="221"/>
    </row>
    <row r="179" spans="1:6" x14ac:dyDescent="0.3">
      <c r="A179" s="1"/>
      <c r="B179" s="2"/>
      <c r="C179" s="1"/>
      <c r="D179" s="1"/>
      <c r="E179" s="1"/>
      <c r="F179" s="1"/>
    </row>
    <row r="180" spans="1:6" x14ac:dyDescent="0.3">
      <c r="B180" s="214"/>
    </row>
  </sheetData>
  <sheetProtection algorithmName="SHA-512" hashValue="kl6Wm086n9zQs30qQMWJspKXWQlp0OxE2oHJvNz5U+ifPO3YepoL1zjLyxRCGw4pTSea+DQM7jzfVO7R+sOWRw==" saltValue="uJ3OgmwtjA+1Q8my89b2Ig==" spinCount="100000" sheet="1" objects="1" scenarios="1"/>
  <mergeCells count="56">
    <mergeCell ref="B2:F2"/>
    <mergeCell ref="D3:E3"/>
    <mergeCell ref="B7:B8"/>
    <mergeCell ref="D7:F7"/>
    <mergeCell ref="D8:F8"/>
    <mergeCell ref="B22:F22"/>
    <mergeCell ref="B9:B10"/>
    <mergeCell ref="D9:F9"/>
    <mergeCell ref="D10:F10"/>
    <mergeCell ref="B11:B12"/>
    <mergeCell ref="D11:F11"/>
    <mergeCell ref="D12:F12"/>
    <mergeCell ref="D13:F13"/>
    <mergeCell ref="D14:F14"/>
    <mergeCell ref="C18:D18"/>
    <mergeCell ref="C19:D19"/>
    <mergeCell ref="C20:D20"/>
    <mergeCell ref="B23:B25"/>
    <mergeCell ref="C23:C25"/>
    <mergeCell ref="D23:D25"/>
    <mergeCell ref="B73:F73"/>
    <mergeCell ref="B74:B75"/>
    <mergeCell ref="C74:C75"/>
    <mergeCell ref="D74:D75"/>
    <mergeCell ref="B93:F93"/>
    <mergeCell ref="B94:B95"/>
    <mergeCell ref="C94:C95"/>
    <mergeCell ref="D94:D95"/>
    <mergeCell ref="B110:F110"/>
    <mergeCell ref="B112:F112"/>
    <mergeCell ref="B113:B114"/>
    <mergeCell ref="C113:C114"/>
    <mergeCell ref="D113:D114"/>
    <mergeCell ref="C123:D123"/>
    <mergeCell ref="B161:F161"/>
    <mergeCell ref="B127:F127"/>
    <mergeCell ref="B129:B131"/>
    <mergeCell ref="C129:C131"/>
    <mergeCell ref="D129:D131"/>
    <mergeCell ref="B133:F133"/>
    <mergeCell ref="B145:F145"/>
    <mergeCell ref="B149:F149"/>
    <mergeCell ref="B155:F155"/>
    <mergeCell ref="B157:B159"/>
    <mergeCell ref="C157:C159"/>
    <mergeCell ref="D157:D159"/>
    <mergeCell ref="B177:C177"/>
    <mergeCell ref="D177:F177"/>
    <mergeCell ref="B178:C178"/>
    <mergeCell ref="D178:F178"/>
    <mergeCell ref="B167:F167"/>
    <mergeCell ref="B171:F171"/>
    <mergeCell ref="B175:C175"/>
    <mergeCell ref="D175:F175"/>
    <mergeCell ref="B176:C176"/>
    <mergeCell ref="D176:F176"/>
  </mergeCells>
  <conditionalFormatting sqref="B110:F110">
    <cfRule type="notContainsText" dxfId="263" priority="4"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262" priority="39">
      <formula>+AND(ISBLANK($E$28:$E$31))</formula>
    </cfRule>
  </conditionalFormatting>
  <conditionalFormatting sqref="E32">
    <cfRule type="expression" dxfId="261" priority="38">
      <formula>+AND(ISBLANK($E$33:$E$34))</formula>
    </cfRule>
  </conditionalFormatting>
  <conditionalFormatting sqref="E35">
    <cfRule type="expression" dxfId="260" priority="37">
      <formula>+AND(ISBLANK($E$36:$E$37))</formula>
    </cfRule>
  </conditionalFormatting>
  <conditionalFormatting sqref="E38">
    <cfRule type="expression" dxfId="259" priority="36">
      <formula>+OR(ISNUMBER($E$39),ISNUMBER($E$40),ISNUMBER($E$41),$E$42&lt;&gt;0)</formula>
    </cfRule>
  </conditionalFormatting>
  <conditionalFormatting sqref="E42">
    <cfRule type="expression" dxfId="258" priority="3">
      <formula>+ISBLANK($E$97)</formula>
    </cfRule>
  </conditionalFormatting>
  <conditionalFormatting sqref="E43">
    <cfRule type="expression" dxfId="257" priority="35">
      <formula>+AND(ISBLANK($E$44:$E$46))</formula>
    </cfRule>
  </conditionalFormatting>
  <conditionalFormatting sqref="E52">
    <cfRule type="expression" dxfId="256" priority="25">
      <formula>+OR($E$27&lt;&gt;0,$E$32&lt;&gt;0,$E$35&lt;&gt;0,$E$38&lt;&gt;0,$E$43&lt;&gt;0,$E$47&lt;&gt;0,$E$48&lt;&gt;0,$E$49&lt;&gt;0,$E$50&lt;&gt;0)</formula>
    </cfRule>
  </conditionalFormatting>
  <conditionalFormatting sqref="E78">
    <cfRule type="expression" dxfId="255" priority="29">
      <formula>+AND(ISBLANK($E$79:$E$80))</formula>
    </cfRule>
  </conditionalFormatting>
  <conditionalFormatting sqref="E81">
    <cfRule type="expression" dxfId="254" priority="20">
      <formula>+AND(ISBLANK($E$28:$E$31),ISBLANK($E$33:$E$34),ISBLANK($E$36:$E$37),ISBLANK($E$39:$E$41),ISBLANK($E$44:$E$50),ISBLANK($E$79:$E$80))</formula>
    </cfRule>
  </conditionalFormatting>
  <conditionalFormatting sqref="E84">
    <cfRule type="expression" dxfId="253" priority="23">
      <formula>+AND(ISBLANK($E$39:$E$40),ISBLANK($E$19))</formula>
    </cfRule>
  </conditionalFormatting>
  <conditionalFormatting sqref="E85">
    <cfRule type="expression" dxfId="252" priority="22">
      <formula>+AND(ISBLANK($E$82),$E$84&gt;=0)</formula>
    </cfRule>
  </conditionalFormatting>
  <conditionalFormatting sqref="E102">
    <cfRule type="expression" dxfId="251" priority="26">
      <formula>+AND(ISBLANK($E$97:$E$101))</formula>
    </cfRule>
  </conditionalFormatting>
  <conditionalFormatting sqref="E104">
    <cfRule type="expression" dxfId="250" priority="17">
      <formula>+AND(ISBLANK($E$97:$E$101))</formula>
    </cfRule>
  </conditionalFormatting>
  <conditionalFormatting sqref="E144">
    <cfRule type="expression" dxfId="249" priority="15">
      <formula>+AND(ISBLANK($E$134),ISBLANK($E$137),ISBLANK($E$140:$E$141))</formula>
    </cfRule>
  </conditionalFormatting>
  <conditionalFormatting sqref="E148">
    <cfRule type="expression" dxfId="248" priority="44">
      <formula>+ISBLANK($E$146)</formula>
    </cfRule>
  </conditionalFormatting>
  <conditionalFormatting sqref="E150">
    <cfRule type="expression" dxfId="247" priority="8">
      <formula>+AND(ISBLANK($E$134),ISBLANK($E$137),ISBLANK($E$140:$E$141),ISBLANK($E$146))</formula>
    </cfRule>
  </conditionalFormatting>
  <conditionalFormatting sqref="E151">
    <cfRule type="expression" dxfId="246" priority="6">
      <formula>+ISBLANK($E$82)</formula>
    </cfRule>
  </conditionalFormatting>
  <conditionalFormatting sqref="E166">
    <cfRule type="expression" dxfId="245" priority="13">
      <formula>+AND(ISBLANK($E$162),ISBLANK($E$165))</formula>
    </cfRule>
  </conditionalFormatting>
  <conditionalFormatting sqref="E170">
    <cfRule type="expression" dxfId="244" priority="42">
      <formula>+ISBLANK($E$168)</formula>
    </cfRule>
  </conditionalFormatting>
  <conditionalFormatting sqref="E172">
    <cfRule type="expression" dxfId="243" priority="10">
      <formula>+AND(ISBLANK($E$162),ISBLANK($E$165),ISBLANK($E$168))</formula>
    </cfRule>
  </conditionalFormatting>
  <conditionalFormatting sqref="E173">
    <cfRule type="expression" dxfId="242" priority="40">
      <formula>+AND(ISBLANK($E$97),ISBLANK($E$98),ISBLANK($E$99),ISBLANK($E$100),ISBLANK($E$101))</formula>
    </cfRule>
  </conditionalFormatting>
  <conditionalFormatting sqref="E86:F87">
    <cfRule type="cellIs" dxfId="241" priority="1" operator="equal">
      <formula>0</formula>
    </cfRule>
  </conditionalFormatting>
  <conditionalFormatting sqref="F27">
    <cfRule type="expression" dxfId="240" priority="34">
      <formula>+AND(ISBLANK($F$28:$F$31))</formula>
    </cfRule>
  </conditionalFormatting>
  <conditionalFormatting sqref="F32">
    <cfRule type="expression" dxfId="239" priority="33">
      <formula>+AND(ISBLANK($F$33:$F$34))</formula>
    </cfRule>
  </conditionalFormatting>
  <conditionalFormatting sqref="F35">
    <cfRule type="expression" dxfId="238" priority="32">
      <formula>+AND(ISBLANK($F$36:$F$37))</formula>
    </cfRule>
  </conditionalFormatting>
  <conditionalFormatting sqref="F38">
    <cfRule type="expression" dxfId="237" priority="31">
      <formula>+OR(ISNUMBER($F$39),ISNUMBER($F$40),ISNUMBER($F$41),$F$42&lt;&gt;0)</formula>
    </cfRule>
  </conditionalFormatting>
  <conditionalFormatting sqref="F42">
    <cfRule type="expression" dxfId="236" priority="2">
      <formula>+ISBLANK($F$97)</formula>
    </cfRule>
  </conditionalFormatting>
  <conditionalFormatting sqref="F43">
    <cfRule type="expression" dxfId="235" priority="30">
      <formula>+AND(ISBLANK($F$44:$F$46))</formula>
    </cfRule>
  </conditionalFormatting>
  <conditionalFormatting sqref="F52">
    <cfRule type="expression" dxfId="234" priority="24">
      <formula>+OR($F$27&lt;&gt;0,$F$32&lt;&gt;0,$F$35&lt;&gt;0,$F$38&lt;&gt;0,$F$43&lt;&gt;0,$F$47&lt;&gt;0,$F$48&lt;&gt;0,$F$49&lt;&gt;0,$F$50&lt;&gt;0)</formula>
    </cfRule>
  </conditionalFormatting>
  <conditionalFormatting sqref="F78">
    <cfRule type="expression" dxfId="233" priority="28">
      <formula>+AND(ISBLANK($F$79:$F$80))</formula>
    </cfRule>
  </conditionalFormatting>
  <conditionalFormatting sqref="F81">
    <cfRule type="expression" dxfId="232" priority="19">
      <formula>+AND(ISBLANK($F$28:$F$31),ISBLANK($F$33:$F$34),ISBLANK($F$36:$F$37),ISBLANK($F$39:$F$41),ISBLANK($F$44:$F$50),ISBLANK($F$79:$F$80))</formula>
    </cfRule>
  </conditionalFormatting>
  <conditionalFormatting sqref="F84">
    <cfRule type="expression" dxfId="231" priority="21">
      <formula>+AND(ISBLANK($F$39:$F$40),ISBLANK($F$19))</formula>
    </cfRule>
  </conditionalFormatting>
  <conditionalFormatting sqref="F85">
    <cfRule type="expression" dxfId="230" priority="18">
      <formula>+AND(ISBLANK($F$82),$F$84&gt;=0)</formula>
    </cfRule>
  </conditionalFormatting>
  <conditionalFormatting sqref="F102">
    <cfRule type="expression" dxfId="229" priority="27">
      <formula>+AND(ISBLANK($F$97:$F$101))</formula>
    </cfRule>
  </conditionalFormatting>
  <conditionalFormatting sqref="F104">
    <cfRule type="expression" dxfId="228" priority="16">
      <formula>+AND(ISBLANK($F$97:$F$101))</formula>
    </cfRule>
  </conditionalFormatting>
  <conditionalFormatting sqref="F144">
    <cfRule type="expression" dxfId="227" priority="14">
      <formula>+AND(ISBLANK($F$134),ISBLANK($F$137),ISBLANK($F$140:$F$141))</formula>
    </cfRule>
  </conditionalFormatting>
  <conditionalFormatting sqref="F148">
    <cfRule type="expression" dxfId="226" priority="43">
      <formula>+ISBLANK($F$146)</formula>
    </cfRule>
  </conditionalFormatting>
  <conditionalFormatting sqref="F150">
    <cfRule type="expression" dxfId="225" priority="7">
      <formula>+AND(ISBLANK($F$134),ISBLANK($F$137),ISBLANK($F$140:$F$141),ISBLANK($F$146))</formula>
    </cfRule>
  </conditionalFormatting>
  <conditionalFormatting sqref="F151">
    <cfRule type="expression" dxfId="224" priority="5">
      <formula>+ISBLANK($F$82)</formula>
    </cfRule>
  </conditionalFormatting>
  <conditionalFormatting sqref="F166">
    <cfRule type="expression" dxfId="223" priority="12">
      <formula>+AND(ISBLANK($F$162),ISBLANK($F$165))</formula>
    </cfRule>
  </conditionalFormatting>
  <conditionalFormatting sqref="F170">
    <cfRule type="expression" dxfId="222" priority="41">
      <formula>+ISBLANK($F$168)</formula>
    </cfRule>
  </conditionalFormatting>
  <conditionalFormatting sqref="F172">
    <cfRule type="expression" dxfId="221" priority="9">
      <formula>+AND(ISBLANK($F$162),ISBLANK($F$165),ISBLANK($F$168))</formula>
    </cfRule>
  </conditionalFormatting>
  <conditionalFormatting sqref="F173">
    <cfRule type="expression" dxfId="220" priority="11">
      <formula>+AND(ISBLANK($F$97),ISBLANK($F$98),ISBLANK($F$99),ISBLANK($F$100),ISBLANK($F$101))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710E50CD-A582-4493-A167-C480DB604DF5}"/>
    <dataValidation type="decimal" operator="lessThanOrEqual" allowBlank="1" showInputMessage="1" showErrorMessage="1" errorTitle="Chybná hodnota" error="V tomto řádku může hodnota menší nebo rovna nule._x000a_Prosím opravte. _x000a_" sqref="E79 E48:F48" xr:uid="{8DF6BAC9-E070-4D2C-81CF-6748CEFF3CB6}">
      <formula1>0</formula1>
    </dataValidation>
    <dataValidation type="decimal" operator="lessThanOrEqual" allowBlank="1" showInputMessage="1" showErrorMessage="1" errorTitle="Chybná hodnota" error="V tomto řádku může hodnota menší nebo rovna nule._x000a_Prosím opravte." sqref="F79" xr:uid="{B97FAA18-E5C5-4983-A97B-45887AB50A80}">
      <formula1>0</formula1>
    </dataValidation>
    <dataValidation type="list" allowBlank="1" showInputMessage="1" showErrorMessage="1" sqref="D13:F13" xr:uid="{97314542-BF52-405E-89A0-345A53C72D99}">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84" xr:uid="{59B3ED2F-592F-4B4F-A710-B97A0A73BD62}"/>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CE5AC70D-172B-4569-A020-6E7A14C4CD7F}"/>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D659B-973C-4F83-9AC0-F48CB809D98E}">
  <dimension ref="A1:XFC180"/>
  <sheetViews>
    <sheetView workbookViewId="0">
      <selection activeCell="D30" sqref="D30"/>
    </sheetView>
  </sheetViews>
  <sheetFormatPr defaultColWidth="0" defaultRowHeight="16.5" x14ac:dyDescent="0.3"/>
  <cols>
    <col min="1" max="1" width="5.7109375" style="4" customWidth="1"/>
    <col min="2" max="2" width="6.42578125" style="213" customWidth="1"/>
    <col min="3" max="3" width="52.7109375" style="4" customWidth="1"/>
    <col min="4" max="4" width="15.7109375" style="4" customWidth="1"/>
    <col min="5" max="6" width="16.7109375" style="4" customWidth="1"/>
    <col min="7" max="7" width="11.85546875" style="4" hidden="1"/>
    <col min="8" max="8" width="26.85546875" style="4" hidden="1"/>
    <col min="9" max="253" width="12" style="4" hidden="1"/>
    <col min="254" max="254" width="15" style="4" hidden="1"/>
    <col min="255" max="16383" width="12" style="4" hidden="1"/>
    <col min="16384" max="16384" width="17.85546875" style="4" hidden="1"/>
  </cols>
  <sheetData>
    <row r="1" spans="1:6" ht="17.25" thickBot="1" x14ac:dyDescent="0.35">
      <c r="A1" s="1"/>
      <c r="B1" s="9"/>
      <c r="C1" s="1"/>
      <c r="D1" s="7"/>
      <c r="E1" s="1"/>
      <c r="F1" s="8" t="s">
        <v>0</v>
      </c>
    </row>
    <row r="2" spans="1:6" ht="26.25" thickBot="1" x14ac:dyDescent="0.35">
      <c r="A2" s="1"/>
      <c r="B2" s="288" t="s">
        <v>1</v>
      </c>
      <c r="C2" s="289"/>
      <c r="D2" s="289"/>
      <c r="E2" s="289"/>
      <c r="F2" s="290"/>
    </row>
    <row r="3" spans="1:6" ht="26.25" thickBot="1" x14ac:dyDescent="0.35">
      <c r="A3" s="1"/>
      <c r="B3" s="10"/>
      <c r="C3" s="11" t="s">
        <v>2</v>
      </c>
      <c r="D3" s="291" t="s">
        <v>260</v>
      </c>
      <c r="E3" s="292"/>
      <c r="F3" s="12"/>
    </row>
    <row r="4" spans="1:6" ht="26.25" thickBot="1" x14ac:dyDescent="0.35">
      <c r="A4" s="1"/>
      <c r="B4" s="13"/>
      <c r="C4" s="14"/>
      <c r="D4" s="15"/>
      <c r="E4" s="16"/>
      <c r="F4" s="17"/>
    </row>
    <row r="5" spans="1:6" x14ac:dyDescent="0.3">
      <c r="A5" s="1"/>
      <c r="B5" s="18"/>
      <c r="C5" s="18"/>
      <c r="D5" s="18"/>
      <c r="E5" s="18"/>
      <c r="F5" s="18"/>
    </row>
    <row r="6" spans="1:6" ht="17.25" thickBot="1" x14ac:dyDescent="0.35">
      <c r="A6" s="1"/>
      <c r="B6" s="19" t="s">
        <v>4</v>
      </c>
      <c r="C6" s="1"/>
      <c r="D6" s="1"/>
      <c r="E6" s="1"/>
      <c r="F6" s="1"/>
    </row>
    <row r="7" spans="1:6" x14ac:dyDescent="0.3">
      <c r="A7" s="1"/>
      <c r="B7" s="278" t="s">
        <v>5</v>
      </c>
      <c r="C7" s="20" t="s">
        <v>6</v>
      </c>
      <c r="D7" s="293" t="str">
        <f>+IF(AND(ISBLANK([2]Identifikace!D25),ISBLANK([2]Identifikace!N25)),"Vyplňte, prosím, údaje v listu Identifikace.",IF([2]Identifikace!D25=[2]Identifikace!N25,[2]Identifikace!D25,IF(AND(ISBLANK([2]Identifikace!D25),[2]Identifikace!N25&lt;&gt;0),[2]Identifikace!N25,IF(AND([2]Identifikace!D25&lt;&gt;0,[2]Identifikace!N25&lt;&gt;0),"viz list Identifikace",[2]Identifikace!D25))))</f>
        <v>V.H.P. Ivanovice na Hané, s.r.o.</v>
      </c>
      <c r="E7" s="294"/>
      <c r="F7" s="295"/>
    </row>
    <row r="8" spans="1:6" x14ac:dyDescent="0.3">
      <c r="A8" s="1"/>
      <c r="B8" s="278"/>
      <c r="C8" s="20" t="s">
        <v>7</v>
      </c>
      <c r="D8" s="279">
        <f>+IF(AND(ISBLANK([2]Identifikace!F25),ISBLANK([2]Identifikace!P25)),"Vyplňte, prosím, údaje v listu Identifikace.",IF([2]Identifikace!F25=[2]Identifikace!P25,[2]Identifikace!F25,IF(AND(ISBLANK([2]Identifikace!F25),[2]Identifikace!P25&lt;&gt;0),[2]Identifikace!P25,IF(AND([2]Identifikace!F25&lt;&gt;0,[2]Identifikace!P25&lt;&gt;0),"viz list Identifikace",[2]Identifikace!F25))))</f>
        <v>25595652</v>
      </c>
      <c r="E8" s="280"/>
      <c r="F8" s="281"/>
    </row>
    <row r="9" spans="1:6" x14ac:dyDescent="0.3">
      <c r="A9" s="1"/>
      <c r="B9" s="278" t="s">
        <v>8</v>
      </c>
      <c r="C9" s="20" t="s">
        <v>9</v>
      </c>
      <c r="D9" s="279" t="str">
        <f>+IF(AND(ISBLANK([2]Identifikace!D28),ISBLANK([2]Identifikace!N28)),"Vyplňte, prosím, údaje v listu Identifikace.",IF([2]Identifikace!D28=[2]Identifikace!N28,[2]Identifikace!D28,IF(AND(ISBLANK([2]Identifikace!D28),[2]Identifikace!N28&lt;&gt;0),[2]Identifikace!N28,IF(AND([2]Identifikace!D28&lt;&gt;0,[2]Identifikace!N28&lt;&gt;0),"viz list Identifikace",[2]Identifikace!D28))))</f>
        <v>V.H.P. Ivanovice na Hané, s.r.o.</v>
      </c>
      <c r="E9" s="280"/>
      <c r="F9" s="281"/>
    </row>
    <row r="10" spans="1:6" x14ac:dyDescent="0.3">
      <c r="A10" s="1"/>
      <c r="B10" s="278"/>
      <c r="C10" s="20" t="s">
        <v>10</v>
      </c>
      <c r="D10" s="279">
        <f>+IF(AND(ISBLANK([2]Identifikace!F28),ISBLANK([2]Identifikace!P28)),"Vyplňte, prosím, údaje v listu Identifikace.",IF([2]Identifikace!F28=[2]Identifikace!P28,[2]Identifikace!F28,IF(AND(ISBLANK([2]Identifikace!F28),[2]Identifikace!P28&lt;&gt;0),[2]Identifikace!P28,IF(AND([2]Identifikace!F28&lt;&gt;0,[2]Identifikace!P28&lt;&gt;0),"viz list Identifikace",[2]Identifikace!F28))))</f>
        <v>25595652</v>
      </c>
      <c r="E10" s="280"/>
      <c r="F10" s="281"/>
    </row>
    <row r="11" spans="1:6" x14ac:dyDescent="0.3">
      <c r="A11" s="1"/>
      <c r="B11" s="278" t="s">
        <v>11</v>
      </c>
      <c r="C11" s="20" t="s">
        <v>12</v>
      </c>
      <c r="D11" s="302" t="s">
        <v>261</v>
      </c>
      <c r="E11" s="303"/>
      <c r="F11" s="304"/>
    </row>
    <row r="12" spans="1:6" x14ac:dyDescent="0.3">
      <c r="A12" s="1"/>
      <c r="B12" s="278"/>
      <c r="C12" s="20" t="s">
        <v>13</v>
      </c>
      <c r="D12" s="305"/>
      <c r="E12" s="306"/>
      <c r="F12" s="307"/>
    </row>
    <row r="13" spans="1:6" x14ac:dyDescent="0.3">
      <c r="A13" s="1"/>
      <c r="B13" s="21" t="s">
        <v>14</v>
      </c>
      <c r="C13" s="20" t="s">
        <v>15</v>
      </c>
      <c r="D13" s="296" t="s">
        <v>16</v>
      </c>
      <c r="E13" s="297"/>
      <c r="F13" s="298"/>
    </row>
    <row r="14" spans="1:6" ht="17.25" thickBot="1" x14ac:dyDescent="0.35">
      <c r="A14" s="1"/>
      <c r="B14" s="21" t="s">
        <v>17</v>
      </c>
      <c r="C14" s="20" t="s">
        <v>18</v>
      </c>
      <c r="D14" s="299"/>
      <c r="E14" s="300"/>
      <c r="F14" s="301"/>
    </row>
    <row r="15" spans="1:6" ht="17.25" thickBot="1" x14ac:dyDescent="0.35">
      <c r="A15" s="1"/>
      <c r="B15" s="1"/>
      <c r="C15" s="1"/>
      <c r="D15" s="1"/>
      <c r="E15" s="1"/>
      <c r="F15" s="1"/>
    </row>
    <row r="16" spans="1:6" x14ac:dyDescent="0.3">
      <c r="A16" s="1"/>
      <c r="B16" s="21"/>
      <c r="C16" s="22"/>
      <c r="D16" s="23"/>
      <c r="E16" s="24" t="s">
        <v>19</v>
      </c>
      <c r="F16" s="25" t="s">
        <v>20</v>
      </c>
    </row>
    <row r="17" spans="1:6" x14ac:dyDescent="0.3">
      <c r="A17" s="1"/>
      <c r="B17" s="21" t="s">
        <v>21</v>
      </c>
      <c r="C17" s="20" t="s">
        <v>22</v>
      </c>
      <c r="D17" s="23"/>
      <c r="E17" s="26"/>
      <c r="F17" s="27"/>
    </row>
    <row r="18" spans="1:6" x14ac:dyDescent="0.3">
      <c r="A18" s="1"/>
      <c r="B18" s="21" t="s">
        <v>23</v>
      </c>
      <c r="C18" s="276" t="s">
        <v>24</v>
      </c>
      <c r="D18" s="276"/>
      <c r="E18" s="28">
        <v>0.77</v>
      </c>
      <c r="F18" s="29">
        <v>2.23</v>
      </c>
    </row>
    <row r="19" spans="1:6" x14ac:dyDescent="0.3">
      <c r="A19" s="1"/>
      <c r="B19" s="21" t="s">
        <v>25</v>
      </c>
      <c r="C19" s="276" t="s">
        <v>26</v>
      </c>
      <c r="D19" s="276"/>
      <c r="E19" s="30">
        <v>0.16</v>
      </c>
      <c r="F19" s="31">
        <v>0.94</v>
      </c>
    </row>
    <row r="20" spans="1:6" ht="17.25" thickBot="1" x14ac:dyDescent="0.35">
      <c r="A20" s="1"/>
      <c r="B20" s="21" t="s">
        <v>27</v>
      </c>
      <c r="C20" s="276" t="s">
        <v>28</v>
      </c>
      <c r="D20" s="276"/>
      <c r="E20" s="32">
        <v>47.960999999999999</v>
      </c>
      <c r="F20" s="33">
        <v>184.09100000000001</v>
      </c>
    </row>
    <row r="21" spans="1:6" ht="17.25" x14ac:dyDescent="0.3">
      <c r="A21" s="1"/>
      <c r="B21" s="34"/>
      <c r="C21" s="1"/>
      <c r="D21" s="1"/>
      <c r="E21" s="1"/>
      <c r="F21" s="1"/>
    </row>
    <row r="22" spans="1:6" ht="21" thickBot="1" x14ac:dyDescent="0.35">
      <c r="A22" s="1"/>
      <c r="B22" s="277" t="s">
        <v>29</v>
      </c>
      <c r="C22" s="277"/>
      <c r="D22" s="277"/>
      <c r="E22" s="277"/>
      <c r="F22" s="277"/>
    </row>
    <row r="23" spans="1:6" x14ac:dyDescent="0.3">
      <c r="A23" s="1"/>
      <c r="B23" s="265" t="s">
        <v>30</v>
      </c>
      <c r="C23" s="267" t="s">
        <v>31</v>
      </c>
      <c r="D23" s="248" t="s">
        <v>32</v>
      </c>
      <c r="E23" s="35" t="s">
        <v>19</v>
      </c>
      <c r="F23" s="36" t="s">
        <v>20</v>
      </c>
    </row>
    <row r="24" spans="1:6" x14ac:dyDescent="0.3">
      <c r="A24" s="1"/>
      <c r="B24" s="266"/>
      <c r="C24" s="254"/>
      <c r="D24" s="249"/>
      <c r="E24" s="38">
        <v>2025</v>
      </c>
      <c r="F24" s="39">
        <v>2025</v>
      </c>
    </row>
    <row r="25" spans="1:6" x14ac:dyDescent="0.3">
      <c r="A25" s="1"/>
      <c r="B25" s="266"/>
      <c r="C25" s="254"/>
      <c r="D25" s="249"/>
      <c r="E25" s="37" t="s">
        <v>33</v>
      </c>
      <c r="F25" s="40" t="s">
        <v>33</v>
      </c>
    </row>
    <row r="26" spans="1:6" s="45" customFormat="1" ht="12.75" thickBot="1" x14ac:dyDescent="0.25">
      <c r="A26" s="41"/>
      <c r="B26" s="42">
        <v>1</v>
      </c>
      <c r="C26" s="43">
        <v>2</v>
      </c>
      <c r="D26" s="43" t="s">
        <v>34</v>
      </c>
      <c r="E26" s="43">
        <v>3</v>
      </c>
      <c r="F26" s="44">
        <v>4</v>
      </c>
    </row>
    <row r="27" spans="1:6" x14ac:dyDescent="0.3">
      <c r="A27" s="1"/>
      <c r="B27" s="46" t="s">
        <v>35</v>
      </c>
      <c r="C27" s="47" t="s">
        <v>36</v>
      </c>
      <c r="D27" s="48" t="s">
        <v>37</v>
      </c>
      <c r="E27" s="49">
        <f>+E28+E29+E30+E31</f>
        <v>1.54434</v>
      </c>
      <c r="F27" s="50">
        <f>+F28+F29+F30+F31</f>
        <v>0.12007</v>
      </c>
    </row>
    <row r="28" spans="1:6" x14ac:dyDescent="0.3">
      <c r="A28" s="1"/>
      <c r="B28" s="51" t="s">
        <v>38</v>
      </c>
      <c r="C28" s="52" t="s">
        <v>39</v>
      </c>
      <c r="D28" s="53" t="s">
        <v>37</v>
      </c>
      <c r="E28" s="54"/>
      <c r="F28" s="55"/>
    </row>
    <row r="29" spans="1:6" x14ac:dyDescent="0.3">
      <c r="A29" s="1"/>
      <c r="B29" s="51" t="s">
        <v>40</v>
      </c>
      <c r="C29" s="52" t="s">
        <v>41</v>
      </c>
      <c r="D29" s="53" t="s">
        <v>37</v>
      </c>
      <c r="E29" s="54">
        <v>1.49634</v>
      </c>
      <c r="F29" s="55"/>
    </row>
    <row r="30" spans="1:6" x14ac:dyDescent="0.3">
      <c r="A30" s="1"/>
      <c r="B30" s="51" t="s">
        <v>42</v>
      </c>
      <c r="C30" s="52" t="s">
        <v>43</v>
      </c>
      <c r="D30" s="53" t="s">
        <v>37</v>
      </c>
      <c r="E30" s="54"/>
      <c r="F30" s="55">
        <v>0.106195</v>
      </c>
    </row>
    <row r="31" spans="1:6" ht="17.25" thickBot="1" x14ac:dyDescent="0.35">
      <c r="A31" s="1"/>
      <c r="B31" s="56" t="s">
        <v>44</v>
      </c>
      <c r="C31" s="57" t="s">
        <v>45</v>
      </c>
      <c r="D31" s="58" t="s">
        <v>37</v>
      </c>
      <c r="E31" s="59">
        <v>4.8000000000000001E-2</v>
      </c>
      <c r="F31" s="60">
        <v>1.3875E-2</v>
      </c>
    </row>
    <row r="32" spans="1:6" x14ac:dyDescent="0.3">
      <c r="A32" s="1"/>
      <c r="B32" s="46" t="s">
        <v>46</v>
      </c>
      <c r="C32" s="47" t="s">
        <v>47</v>
      </c>
      <c r="D32" s="48" t="s">
        <v>37</v>
      </c>
      <c r="E32" s="49">
        <f>+E33+E34</f>
        <v>4.0000000000000001E-3</v>
      </c>
      <c r="F32" s="50">
        <f>+F33+F34</f>
        <v>0.84699999999999998</v>
      </c>
    </row>
    <row r="33" spans="1:6" x14ac:dyDescent="0.3">
      <c r="A33" s="1"/>
      <c r="B33" s="51" t="s">
        <v>48</v>
      </c>
      <c r="C33" s="52" t="s">
        <v>49</v>
      </c>
      <c r="D33" s="53" t="s">
        <v>37</v>
      </c>
      <c r="E33" s="54">
        <v>4.0000000000000001E-3</v>
      </c>
      <c r="F33" s="55">
        <v>0.84699999999999998</v>
      </c>
    </row>
    <row r="34" spans="1:6" ht="17.25" thickBot="1" x14ac:dyDescent="0.35">
      <c r="A34" s="1"/>
      <c r="B34" s="56" t="s">
        <v>50</v>
      </c>
      <c r="C34" s="57" t="s">
        <v>51</v>
      </c>
      <c r="D34" s="58" t="s">
        <v>37</v>
      </c>
      <c r="E34" s="59"/>
      <c r="F34" s="60"/>
    </row>
    <row r="35" spans="1:6" x14ac:dyDescent="0.3">
      <c r="A35" s="1"/>
      <c r="B35" s="46" t="s">
        <v>52</v>
      </c>
      <c r="C35" s="47" t="s">
        <v>53</v>
      </c>
      <c r="D35" s="48" t="s">
        <v>37</v>
      </c>
      <c r="E35" s="49">
        <f>+E36+E37</f>
        <v>0.27068999999999999</v>
      </c>
      <c r="F35" s="50">
        <f>+F36+F37</f>
        <v>0.64138799999999996</v>
      </c>
    </row>
    <row r="36" spans="1:6" x14ac:dyDescent="0.3">
      <c r="A36" s="1"/>
      <c r="B36" s="51" t="s">
        <v>54</v>
      </c>
      <c r="C36" s="52" t="s">
        <v>55</v>
      </c>
      <c r="D36" s="53" t="s">
        <v>37</v>
      </c>
      <c r="E36" s="54">
        <v>0.19447700000000001</v>
      </c>
      <c r="F36" s="55">
        <v>0.467167</v>
      </c>
    </row>
    <row r="37" spans="1:6" ht="17.25" thickBot="1" x14ac:dyDescent="0.35">
      <c r="A37" s="1"/>
      <c r="B37" s="56" t="s">
        <v>56</v>
      </c>
      <c r="C37" s="57" t="s">
        <v>57</v>
      </c>
      <c r="D37" s="58" t="s">
        <v>37</v>
      </c>
      <c r="E37" s="59">
        <v>7.6213000000000003E-2</v>
      </c>
      <c r="F37" s="60">
        <v>0.17422099999999999</v>
      </c>
    </row>
    <row r="38" spans="1:6" x14ac:dyDescent="0.3">
      <c r="A38" s="1"/>
      <c r="B38" s="46" t="s">
        <v>58</v>
      </c>
      <c r="C38" s="47" t="s">
        <v>59</v>
      </c>
      <c r="D38" s="48" t="s">
        <v>37</v>
      </c>
      <c r="E38" s="61">
        <f>+E39+E40+E41+SUMIF(E42,"&gt;=0",E42)</f>
        <v>0.24</v>
      </c>
      <c r="F38" s="62">
        <f>+F39+F40+F41+SUMIF(F42,"&gt;=0",F42)</f>
        <v>1.026575</v>
      </c>
    </row>
    <row r="39" spans="1:6" x14ac:dyDescent="0.3">
      <c r="A39" s="1"/>
      <c r="B39" s="51" t="s">
        <v>60</v>
      </c>
      <c r="C39" s="63" t="s">
        <v>61</v>
      </c>
      <c r="D39" s="53" t="s">
        <v>37</v>
      </c>
      <c r="E39" s="54"/>
      <c r="F39" s="55"/>
    </row>
    <row r="40" spans="1:6" x14ac:dyDescent="0.3">
      <c r="A40" s="1"/>
      <c r="B40" s="51" t="s">
        <v>62</v>
      </c>
      <c r="C40" s="63" t="s">
        <v>63</v>
      </c>
      <c r="D40" s="53" t="s">
        <v>37</v>
      </c>
      <c r="E40" s="54"/>
      <c r="F40" s="55"/>
    </row>
    <row r="41" spans="1:6" x14ac:dyDescent="0.3">
      <c r="A41" s="1"/>
      <c r="B41" s="51" t="s">
        <v>64</v>
      </c>
      <c r="C41" s="52" t="s">
        <v>65</v>
      </c>
      <c r="D41" s="53" t="s">
        <v>37</v>
      </c>
      <c r="E41" s="54">
        <v>0.08</v>
      </c>
      <c r="F41" s="55">
        <v>8.6574999999999999E-2</v>
      </c>
    </row>
    <row r="42" spans="1:6" ht="17.25" thickBot="1" x14ac:dyDescent="0.35">
      <c r="A42" s="1"/>
      <c r="B42" s="56" t="s">
        <v>66</v>
      </c>
      <c r="C42" s="64" t="s">
        <v>67</v>
      </c>
      <c r="D42" s="58" t="s">
        <v>37</v>
      </c>
      <c r="E42" s="65">
        <f>+E97</f>
        <v>0.16</v>
      </c>
      <c r="F42" s="66">
        <f>+F97</f>
        <v>0.94</v>
      </c>
    </row>
    <row r="43" spans="1:6" x14ac:dyDescent="0.3">
      <c r="A43" s="1"/>
      <c r="B43" s="46" t="s">
        <v>68</v>
      </c>
      <c r="C43" s="47" t="s">
        <v>69</v>
      </c>
      <c r="D43" s="48" t="s">
        <v>37</v>
      </c>
      <c r="E43" s="49">
        <f>+E44+E45+E46</f>
        <v>6.6500000000000004E-2</v>
      </c>
      <c r="F43" s="50">
        <f>+F44+F45+F46</f>
        <v>0.54479099999999991</v>
      </c>
    </row>
    <row r="44" spans="1:6" x14ac:dyDescent="0.3">
      <c r="A44" s="1"/>
      <c r="B44" s="51" t="s">
        <v>70</v>
      </c>
      <c r="C44" s="52" t="s">
        <v>71</v>
      </c>
      <c r="D44" s="53" t="s">
        <v>37</v>
      </c>
      <c r="E44" s="54"/>
      <c r="F44" s="55">
        <v>1.55E-2</v>
      </c>
    </row>
    <row r="45" spans="1:6" x14ac:dyDescent="0.3">
      <c r="A45" s="1"/>
      <c r="B45" s="51" t="s">
        <v>72</v>
      </c>
      <c r="C45" s="52" t="s">
        <v>73</v>
      </c>
      <c r="D45" s="53" t="s">
        <v>37</v>
      </c>
      <c r="E45" s="54">
        <v>6.6500000000000004E-2</v>
      </c>
      <c r="F45" s="55">
        <v>0.52929099999999996</v>
      </c>
    </row>
    <row r="46" spans="1:6" ht="17.25" thickBot="1" x14ac:dyDescent="0.35">
      <c r="A46" s="1"/>
      <c r="B46" s="56" t="s">
        <v>74</v>
      </c>
      <c r="C46" s="57" t="s">
        <v>75</v>
      </c>
      <c r="D46" s="58" t="s">
        <v>37</v>
      </c>
      <c r="E46" s="59"/>
      <c r="F46" s="60"/>
    </row>
    <row r="47" spans="1:6" x14ac:dyDescent="0.3">
      <c r="A47" s="1"/>
      <c r="B47" s="67" t="s">
        <v>76</v>
      </c>
      <c r="C47" s="20" t="s">
        <v>77</v>
      </c>
      <c r="D47" s="68" t="s">
        <v>37</v>
      </c>
      <c r="E47" s="69"/>
      <c r="F47" s="70"/>
    </row>
    <row r="48" spans="1:6" x14ac:dyDescent="0.3">
      <c r="A48" s="1"/>
      <c r="B48" s="67" t="s">
        <v>78</v>
      </c>
      <c r="C48" s="20" t="s">
        <v>79</v>
      </c>
      <c r="D48" s="68" t="s">
        <v>37</v>
      </c>
      <c r="E48" s="71"/>
      <c r="F48" s="72"/>
    </row>
    <row r="49" spans="1:6" ht="17.25" thickBot="1" x14ac:dyDescent="0.35">
      <c r="A49" s="1"/>
      <c r="B49" s="73" t="s">
        <v>80</v>
      </c>
      <c r="C49" s="74" t="s">
        <v>81</v>
      </c>
      <c r="D49" s="75" t="s">
        <v>37</v>
      </c>
      <c r="E49" s="76">
        <v>4.9043999999999997E-2</v>
      </c>
      <c r="F49" s="77">
        <v>5.4204000000000002E-2</v>
      </c>
    </row>
    <row r="50" spans="1:6" x14ac:dyDescent="0.3">
      <c r="A50" s="1"/>
      <c r="B50" s="67" t="s">
        <v>82</v>
      </c>
      <c r="C50" s="78" t="s">
        <v>83</v>
      </c>
      <c r="D50" s="79" t="s">
        <v>37</v>
      </c>
      <c r="E50" s="69">
        <v>0.14540800000000001</v>
      </c>
      <c r="F50" s="70">
        <v>0.18201700000000001</v>
      </c>
    </row>
    <row r="51" spans="1:6" ht="17.25" thickBot="1" x14ac:dyDescent="0.35">
      <c r="A51" s="1"/>
      <c r="B51" s="56" t="s">
        <v>84</v>
      </c>
      <c r="C51" s="57" t="s">
        <v>85</v>
      </c>
      <c r="D51" s="58" t="s">
        <v>37</v>
      </c>
      <c r="E51" s="59"/>
      <c r="F51" s="60"/>
    </row>
    <row r="52" spans="1:6" ht="17.25" thickBot="1" x14ac:dyDescent="0.35">
      <c r="A52" s="1"/>
      <c r="B52" s="80" t="s">
        <v>86</v>
      </c>
      <c r="C52" s="81" t="s">
        <v>87</v>
      </c>
      <c r="D52" s="82" t="s">
        <v>37</v>
      </c>
      <c r="E52" s="83">
        <f>+E27+E32+E35+E38+E47+E48+E49+E50+E43</f>
        <v>2.319982</v>
      </c>
      <c r="F52" s="84">
        <f>+F27+F32+F35+F38+F47+F48+F49+F50+F43</f>
        <v>3.416045</v>
      </c>
    </row>
    <row r="53" spans="1:6" ht="17.25" thickBot="1" x14ac:dyDescent="0.35">
      <c r="A53" s="1"/>
      <c r="B53" s="85"/>
      <c r="C53" s="86"/>
      <c r="D53" s="87"/>
      <c r="E53" s="86"/>
      <c r="F53" s="86"/>
    </row>
    <row r="54" spans="1:6" x14ac:dyDescent="0.3">
      <c r="A54" s="1"/>
      <c r="B54" s="88" t="s">
        <v>88</v>
      </c>
      <c r="C54" s="89" t="s">
        <v>89</v>
      </c>
      <c r="D54" s="90" t="s">
        <v>90</v>
      </c>
      <c r="E54" s="91">
        <v>0.37</v>
      </c>
      <c r="F54" s="92">
        <v>1.18</v>
      </c>
    </row>
    <row r="55" spans="1:6" x14ac:dyDescent="0.3">
      <c r="A55" s="1"/>
      <c r="B55" s="93" t="s">
        <v>91</v>
      </c>
      <c r="C55" s="94" t="s">
        <v>92</v>
      </c>
      <c r="D55" s="95" t="s">
        <v>93</v>
      </c>
      <c r="E55" s="54">
        <v>5.0999999999999997E-2</v>
      </c>
      <c r="F55" s="96" t="s">
        <v>94</v>
      </c>
    </row>
    <row r="56" spans="1:6" x14ac:dyDescent="0.3">
      <c r="A56" s="1"/>
      <c r="B56" s="93" t="s">
        <v>95</v>
      </c>
      <c r="C56" s="97" t="s">
        <v>96</v>
      </c>
      <c r="D56" s="95" t="s">
        <v>93</v>
      </c>
      <c r="E56" s="54">
        <v>4.1000000000000002E-2</v>
      </c>
      <c r="F56" s="96" t="s">
        <v>94</v>
      </c>
    </row>
    <row r="57" spans="1:6" x14ac:dyDescent="0.3">
      <c r="A57" s="1"/>
      <c r="B57" s="93" t="s">
        <v>97</v>
      </c>
      <c r="C57" s="94" t="s">
        <v>98</v>
      </c>
      <c r="D57" s="95" t="s">
        <v>93</v>
      </c>
      <c r="E57" s="98" t="s">
        <v>94</v>
      </c>
      <c r="F57" s="55">
        <v>5.8750999999999998E-2</v>
      </c>
    </row>
    <row r="58" spans="1:6" x14ac:dyDescent="0.3">
      <c r="A58" s="1"/>
      <c r="B58" s="93" t="s">
        <v>99</v>
      </c>
      <c r="C58" s="97" t="s">
        <v>100</v>
      </c>
      <c r="D58" s="95" t="s">
        <v>93</v>
      </c>
      <c r="E58" s="98" t="s">
        <v>94</v>
      </c>
      <c r="F58" s="55"/>
    </row>
    <row r="59" spans="1:6" x14ac:dyDescent="0.3">
      <c r="A59" s="1"/>
      <c r="B59" s="93" t="s">
        <v>101</v>
      </c>
      <c r="C59" s="94" t="s">
        <v>102</v>
      </c>
      <c r="D59" s="95" t="s">
        <v>93</v>
      </c>
      <c r="E59" s="98" t="s">
        <v>94</v>
      </c>
      <c r="F59" s="55">
        <v>3.2490000000000002E-3</v>
      </c>
    </row>
    <row r="60" spans="1:6" x14ac:dyDescent="0.3">
      <c r="A60" s="1"/>
      <c r="B60" s="93" t="s">
        <v>103</v>
      </c>
      <c r="C60" s="94" t="s">
        <v>104</v>
      </c>
      <c r="D60" s="95" t="s">
        <v>93</v>
      </c>
      <c r="E60" s="98" t="s">
        <v>94</v>
      </c>
      <c r="F60" s="55"/>
    </row>
    <row r="61" spans="1:6" x14ac:dyDescent="0.3">
      <c r="A61" s="1"/>
      <c r="B61" s="93" t="s">
        <v>105</v>
      </c>
      <c r="C61" s="94" t="s">
        <v>106</v>
      </c>
      <c r="D61" s="95" t="s">
        <v>93</v>
      </c>
      <c r="E61" s="71">
        <v>6.1199999999999997E-2</v>
      </c>
      <c r="F61" s="55"/>
    </row>
    <row r="62" spans="1:6" x14ac:dyDescent="0.3">
      <c r="A62" s="1"/>
      <c r="B62" s="93" t="s">
        <v>107</v>
      </c>
      <c r="C62" s="94" t="s">
        <v>108</v>
      </c>
      <c r="D62" s="95" t="s">
        <v>93</v>
      </c>
      <c r="E62" s="71"/>
      <c r="F62" s="55"/>
    </row>
    <row r="63" spans="1:6" ht="17.25" thickBot="1" x14ac:dyDescent="0.35">
      <c r="A63" s="1"/>
      <c r="B63" s="99" t="s">
        <v>109</v>
      </c>
      <c r="C63" s="100" t="s">
        <v>110</v>
      </c>
      <c r="D63" s="101" t="s">
        <v>111</v>
      </c>
      <c r="E63" s="76"/>
      <c r="F63" s="77"/>
    </row>
    <row r="64" spans="1:6" x14ac:dyDescent="0.3">
      <c r="A64" s="1"/>
      <c r="B64" s="6"/>
      <c r="C64" s="1"/>
      <c r="D64" s="1"/>
      <c r="E64" s="1"/>
      <c r="F64" s="1"/>
    </row>
    <row r="65" spans="1:6" x14ac:dyDescent="0.3">
      <c r="A65" s="1"/>
      <c r="B65" s="6" t="s">
        <v>112</v>
      </c>
      <c r="C65" s="1"/>
      <c r="D65" s="1"/>
      <c r="E65" s="1"/>
      <c r="F65" s="1"/>
    </row>
    <row r="66" spans="1:6" x14ac:dyDescent="0.3">
      <c r="A66" s="1"/>
      <c r="B66" s="102" t="s">
        <v>113</v>
      </c>
      <c r="C66" s="103"/>
      <c r="D66" s="1"/>
      <c r="E66" s="1"/>
      <c r="F66" s="1"/>
    </row>
    <row r="67" spans="1:6" x14ac:dyDescent="0.3">
      <c r="A67" s="1"/>
      <c r="B67" s="102" t="s">
        <v>114</v>
      </c>
      <c r="C67" s="1"/>
      <c r="D67" s="1"/>
      <c r="E67" s="1"/>
      <c r="F67" s="1"/>
    </row>
    <row r="68" spans="1:6" x14ac:dyDescent="0.3">
      <c r="A68" s="1"/>
      <c r="B68" s="102" t="s">
        <v>115</v>
      </c>
      <c r="C68" s="1"/>
      <c r="D68" s="1"/>
      <c r="E68" s="1"/>
      <c r="F68" s="1"/>
    </row>
    <row r="69" spans="1:6" x14ac:dyDescent="0.3">
      <c r="A69" s="1"/>
      <c r="B69" s="102" t="s">
        <v>116</v>
      </c>
      <c r="C69" s="1"/>
      <c r="D69" s="1"/>
      <c r="E69" s="1"/>
      <c r="F69" s="1"/>
    </row>
    <row r="70" spans="1:6" x14ac:dyDescent="0.3">
      <c r="A70" s="1"/>
      <c r="B70" s="102" t="s">
        <v>117</v>
      </c>
      <c r="C70" s="1"/>
      <c r="D70" s="1"/>
      <c r="E70" s="1"/>
      <c r="F70" s="1"/>
    </row>
    <row r="71" spans="1:6" x14ac:dyDescent="0.3">
      <c r="A71" s="1"/>
      <c r="B71" s="103"/>
      <c r="C71" s="1"/>
      <c r="D71" s="1"/>
      <c r="E71" s="1"/>
      <c r="F71" s="1"/>
    </row>
    <row r="72" spans="1:6" ht="17.25" thickBot="1" x14ac:dyDescent="0.35">
      <c r="A72" s="1"/>
      <c r="B72" s="19" t="s">
        <v>118</v>
      </c>
      <c r="C72" s="1"/>
      <c r="D72" s="1"/>
      <c r="E72" s="1"/>
      <c r="F72" s="1"/>
    </row>
    <row r="73" spans="1:6" ht="21" thickBot="1" x14ac:dyDescent="0.35">
      <c r="A73" s="1"/>
      <c r="B73" s="257" t="s">
        <v>119</v>
      </c>
      <c r="C73" s="251"/>
      <c r="D73" s="251"/>
      <c r="E73" s="251"/>
      <c r="F73" s="252"/>
    </row>
    <row r="74" spans="1:6" x14ac:dyDescent="0.3">
      <c r="A74" s="1"/>
      <c r="B74" s="268"/>
      <c r="C74" s="267" t="s">
        <v>120</v>
      </c>
      <c r="D74" s="260" t="s">
        <v>121</v>
      </c>
      <c r="E74" s="35" t="s">
        <v>19</v>
      </c>
      <c r="F74" s="36" t="s">
        <v>20</v>
      </c>
    </row>
    <row r="75" spans="1:6" x14ac:dyDescent="0.3">
      <c r="A75" s="1"/>
      <c r="B75" s="253"/>
      <c r="C75" s="254"/>
      <c r="D75" s="269"/>
      <c r="E75" s="37" t="s">
        <v>33</v>
      </c>
      <c r="F75" s="40" t="s">
        <v>33</v>
      </c>
    </row>
    <row r="76" spans="1:6" ht="17.25" thickBot="1" x14ac:dyDescent="0.35">
      <c r="A76" s="1"/>
      <c r="B76" s="104">
        <v>1</v>
      </c>
      <c r="C76" s="105">
        <v>2</v>
      </c>
      <c r="D76" s="105" t="s">
        <v>34</v>
      </c>
      <c r="E76" s="106" t="s">
        <v>122</v>
      </c>
      <c r="F76" s="107" t="s">
        <v>123</v>
      </c>
    </row>
    <row r="77" spans="1:6" x14ac:dyDescent="0.3">
      <c r="A77" s="1"/>
      <c r="B77" s="108" t="s">
        <v>124</v>
      </c>
      <c r="C77" s="109" t="s">
        <v>125</v>
      </c>
      <c r="D77" s="110" t="s">
        <v>126</v>
      </c>
      <c r="E77" s="49">
        <f>+IFERROR(+IF(E55&lt;&gt;0,E52/E55,IF(E62&lt;&gt;0,E52/E62,E52/E61))," ")</f>
        <v>45.489843137254901</v>
      </c>
      <c r="F77" s="50">
        <f>IFERROR(IF((F57+F59)&lt;&gt;0,F52/(F57+F59),IF(F61&lt;&gt;0,F52/F61,F52/F62)),"  ")</f>
        <v>55.097500000000004</v>
      </c>
    </row>
    <row r="78" spans="1:6" x14ac:dyDescent="0.3">
      <c r="A78" s="1"/>
      <c r="B78" s="93" t="s">
        <v>127</v>
      </c>
      <c r="C78" s="111" t="s">
        <v>128</v>
      </c>
      <c r="D78" s="95" t="s">
        <v>37</v>
      </c>
      <c r="E78" s="112">
        <f>IFERROR(+E79+E80,0)</f>
        <v>0</v>
      </c>
      <c r="F78" s="113">
        <f>IFERROR(+F79+F80,0)</f>
        <v>0</v>
      </c>
    </row>
    <row r="79" spans="1:6" ht="28.5" x14ac:dyDescent="0.3">
      <c r="A79" s="1"/>
      <c r="B79" s="114" t="s">
        <v>129</v>
      </c>
      <c r="C79" s="94" t="s">
        <v>130</v>
      </c>
      <c r="D79" s="95" t="s">
        <v>37</v>
      </c>
      <c r="E79" s="54">
        <v>0</v>
      </c>
      <c r="F79" s="55">
        <v>0</v>
      </c>
    </row>
    <row r="80" spans="1:6" ht="28.5" x14ac:dyDescent="0.3">
      <c r="A80" s="1"/>
      <c r="B80" s="114" t="s">
        <v>131</v>
      </c>
      <c r="C80" s="94" t="s">
        <v>132</v>
      </c>
      <c r="D80" s="95" t="s">
        <v>37</v>
      </c>
      <c r="E80" s="54">
        <v>0</v>
      </c>
      <c r="F80" s="55">
        <v>0</v>
      </c>
    </row>
    <row r="81" spans="1:9" x14ac:dyDescent="0.3">
      <c r="A81" s="1"/>
      <c r="B81" s="93" t="s">
        <v>133</v>
      </c>
      <c r="C81" s="111" t="s">
        <v>134</v>
      </c>
      <c r="D81" s="95" t="s">
        <v>37</v>
      </c>
      <c r="E81" s="112">
        <f>IFERROR(+E52+E78,0)</f>
        <v>2.319982</v>
      </c>
      <c r="F81" s="113">
        <f>IFERROR(+F52+F78,0)</f>
        <v>3.416045</v>
      </c>
    </row>
    <row r="82" spans="1:9" x14ac:dyDescent="0.3">
      <c r="A82" s="1"/>
      <c r="B82" s="93" t="s">
        <v>135</v>
      </c>
      <c r="C82" s="94" t="s">
        <v>136</v>
      </c>
      <c r="D82" s="95" t="s">
        <v>37</v>
      </c>
      <c r="E82" s="54">
        <v>3.49E-2</v>
      </c>
      <c r="F82" s="55">
        <v>1.26E-2</v>
      </c>
    </row>
    <row r="83" spans="1:9" ht="42.75" x14ac:dyDescent="0.3">
      <c r="A83" s="1"/>
      <c r="B83" s="93" t="s">
        <v>137</v>
      </c>
      <c r="C83" s="115" t="s">
        <v>138</v>
      </c>
      <c r="D83" s="95" t="s">
        <v>139</v>
      </c>
      <c r="E83" s="116">
        <f>IFERROR(+(E82/E81)*100," ")</f>
        <v>1.5043220162915059</v>
      </c>
      <c r="F83" s="117">
        <f>IFERROR(+(F82/F81)*100," ")</f>
        <v>0.36884760007552597</v>
      </c>
    </row>
    <row r="84" spans="1:9" x14ac:dyDescent="0.3">
      <c r="A84" s="1"/>
      <c r="B84" s="93" t="s">
        <v>140</v>
      </c>
      <c r="C84" s="111" t="s">
        <v>141</v>
      </c>
      <c r="D84" s="95" t="s">
        <v>37</v>
      </c>
      <c r="E84" s="118">
        <f>+IF(E19-E39-E40&gt;=0,E19-E39-E40,"0,000000")</f>
        <v>0.16</v>
      </c>
      <c r="F84" s="119">
        <f>+IF(F19-F39-F40&gt;=0,F19-F39-F40,"0,000000")</f>
        <v>0.94</v>
      </c>
      <c r="I84" s="120"/>
    </row>
    <row r="85" spans="1:9" x14ac:dyDescent="0.3">
      <c r="A85" s="1"/>
      <c r="B85" s="93" t="s">
        <v>142</v>
      </c>
      <c r="C85" s="94" t="s">
        <v>143</v>
      </c>
      <c r="D85" s="95" t="s">
        <v>37</v>
      </c>
      <c r="E85" s="121">
        <f>IFERROR(+E82-E84," ")</f>
        <v>-0.12509999999999999</v>
      </c>
      <c r="F85" s="113">
        <f>IFERROR(+F82-F84," ")</f>
        <v>-0.9274</v>
      </c>
    </row>
    <row r="86" spans="1:9" x14ac:dyDescent="0.3">
      <c r="A86" s="1"/>
      <c r="B86" s="93" t="s">
        <v>144</v>
      </c>
      <c r="C86" s="94" t="s">
        <v>145</v>
      </c>
      <c r="D86" s="95" t="s">
        <v>37</v>
      </c>
      <c r="E86" s="112">
        <f>IFERROR(+E81+E82," ")</f>
        <v>2.3548819999999999</v>
      </c>
      <c r="F86" s="113">
        <f>IFERROR(+F81+F82," ")</f>
        <v>3.4286449999999999</v>
      </c>
    </row>
    <row r="87" spans="1:9" x14ac:dyDescent="0.3">
      <c r="A87" s="1"/>
      <c r="B87" s="122" t="s">
        <v>146</v>
      </c>
      <c r="C87" s="94" t="s">
        <v>147</v>
      </c>
      <c r="D87" s="95" t="s">
        <v>93</v>
      </c>
      <c r="E87" s="123">
        <f>+IF(E55&lt;&gt;0,E55,IF(E62&lt;&gt;0,E62,E61))</f>
        <v>5.0999999999999997E-2</v>
      </c>
      <c r="F87" s="124">
        <f>+IF((F57+F59)&lt;&gt;0,F57+F59,IF(F61&lt;&gt;0,F61,F62))</f>
        <v>6.2E-2</v>
      </c>
    </row>
    <row r="88" spans="1:9" x14ac:dyDescent="0.3">
      <c r="A88" s="1"/>
      <c r="B88" s="93" t="s">
        <v>148</v>
      </c>
      <c r="C88" s="94" t="s">
        <v>149</v>
      </c>
      <c r="D88" s="95" t="s">
        <v>126</v>
      </c>
      <c r="E88" s="116">
        <f>IFERROR(FLOOR(+E86/E87,0.01)," ")</f>
        <v>46.17</v>
      </c>
      <c r="F88" s="117">
        <f>IFERROR(FLOOR(+F86/F87,0.01)," ")</f>
        <v>55.300000000000004</v>
      </c>
    </row>
    <row r="89" spans="1:9" x14ac:dyDescent="0.3">
      <c r="A89" s="1"/>
      <c r="B89" s="93" t="s">
        <v>150</v>
      </c>
      <c r="C89" s="94" t="s">
        <v>151</v>
      </c>
      <c r="D89" s="95" t="s">
        <v>126</v>
      </c>
      <c r="E89" s="125">
        <v>51.7104</v>
      </c>
      <c r="F89" s="126">
        <f>F88*1.12</f>
        <v>61.936000000000014</v>
      </c>
    </row>
    <row r="90" spans="1:9" ht="17.25" thickBot="1" x14ac:dyDescent="0.35">
      <c r="A90" s="1"/>
      <c r="B90" s="127" t="s">
        <v>152</v>
      </c>
      <c r="C90" s="128" t="s">
        <v>153</v>
      </c>
      <c r="D90" s="129" t="s">
        <v>126</v>
      </c>
      <c r="E90" s="130">
        <f>IFERROR(FLOOR(+IF((E39+E40)&lt;E18,(E52-E39-E40-E42+E18+E104)/E87,(E52-E97+E104)/E87),0.01)," ")</f>
        <v>73.19</v>
      </c>
      <c r="F90" s="131">
        <f>IFERROR(FLOOR(+IF((F39+F40)&lt;F18,(F52-F39-F40-F42+F18+F104)/F87,(F52-F97+F104)/F87),0.01)," ")</f>
        <v>111.87</v>
      </c>
    </row>
    <row r="91" spans="1:9" x14ac:dyDescent="0.3">
      <c r="A91" s="1"/>
      <c r="B91" s="85"/>
      <c r="C91" s="86"/>
      <c r="D91" s="87"/>
      <c r="E91" s="86"/>
      <c r="F91" s="86"/>
    </row>
    <row r="92" spans="1:9" ht="17.25" thickBot="1" x14ac:dyDescent="0.35">
      <c r="A92" s="1"/>
      <c r="B92" s="19" t="s">
        <v>154</v>
      </c>
      <c r="C92" s="1"/>
      <c r="D92" s="1"/>
      <c r="E92" s="1"/>
      <c r="F92" s="1"/>
    </row>
    <row r="93" spans="1:9" ht="21" thickBot="1" x14ac:dyDescent="0.35">
      <c r="A93" s="1"/>
      <c r="B93" s="257" t="s">
        <v>155</v>
      </c>
      <c r="C93" s="251"/>
      <c r="D93" s="251"/>
      <c r="E93" s="251"/>
      <c r="F93" s="252"/>
    </row>
    <row r="94" spans="1:9" x14ac:dyDescent="0.3">
      <c r="A94" s="1"/>
      <c r="B94" s="258" t="s">
        <v>30</v>
      </c>
      <c r="C94" s="260" t="s">
        <v>156</v>
      </c>
      <c r="D94" s="260" t="s">
        <v>157</v>
      </c>
      <c r="E94" s="35" t="s">
        <v>19</v>
      </c>
      <c r="F94" s="36" t="s">
        <v>20</v>
      </c>
    </row>
    <row r="95" spans="1:9" ht="29.25" thickBot="1" x14ac:dyDescent="0.35">
      <c r="A95" s="1"/>
      <c r="B95" s="259"/>
      <c r="C95" s="261"/>
      <c r="D95" s="261"/>
      <c r="E95" s="132" t="s">
        <v>158</v>
      </c>
      <c r="F95" s="133" t="s">
        <v>158</v>
      </c>
    </row>
    <row r="96" spans="1:9" ht="17.25" thickBot="1" x14ac:dyDescent="0.35">
      <c r="A96" s="1"/>
      <c r="B96" s="134">
        <v>1</v>
      </c>
      <c r="C96" s="135">
        <v>2</v>
      </c>
      <c r="D96" s="135" t="s">
        <v>34</v>
      </c>
      <c r="E96" s="135">
        <v>3</v>
      </c>
      <c r="F96" s="136">
        <v>4</v>
      </c>
    </row>
    <row r="97" spans="1:6" x14ac:dyDescent="0.3">
      <c r="A97" s="1"/>
      <c r="B97" s="137" t="s">
        <v>66</v>
      </c>
      <c r="C97" s="89" t="s">
        <v>159</v>
      </c>
      <c r="D97" s="90" t="s">
        <v>37</v>
      </c>
      <c r="E97" s="138">
        <v>0.16</v>
      </c>
      <c r="F97" s="139">
        <v>0.94</v>
      </c>
    </row>
    <row r="98" spans="1:6" ht="28.5" x14ac:dyDescent="0.3">
      <c r="A98" s="1"/>
      <c r="B98" s="140" t="s">
        <v>160</v>
      </c>
      <c r="C98" s="141" t="s">
        <v>161</v>
      </c>
      <c r="D98" s="110" t="s">
        <v>37</v>
      </c>
      <c r="E98" s="54">
        <v>0.22676399999999999</v>
      </c>
      <c r="F98" s="55">
        <v>2.0685180000000001</v>
      </c>
    </row>
    <row r="99" spans="1:6" ht="42.75" x14ac:dyDescent="0.3">
      <c r="A99" s="1"/>
      <c r="B99" s="114" t="s">
        <v>162</v>
      </c>
      <c r="C99" s="142" t="s">
        <v>163</v>
      </c>
      <c r="D99" s="95" t="s">
        <v>37</v>
      </c>
      <c r="E99" s="54"/>
      <c r="F99" s="143"/>
    </row>
    <row r="100" spans="1:6" ht="42.75" x14ac:dyDescent="0.3">
      <c r="A100" s="1"/>
      <c r="B100" s="114" t="s">
        <v>164</v>
      </c>
      <c r="C100" s="142" t="s">
        <v>165</v>
      </c>
      <c r="D100" s="95" t="s">
        <v>37</v>
      </c>
      <c r="E100" s="54"/>
      <c r="F100" s="143"/>
    </row>
    <row r="101" spans="1:6" ht="28.5" x14ac:dyDescent="0.3">
      <c r="A101" s="1"/>
      <c r="B101" s="114" t="s">
        <v>166</v>
      </c>
      <c r="C101" s="142" t="s">
        <v>167</v>
      </c>
      <c r="D101" s="95" t="s">
        <v>37</v>
      </c>
      <c r="E101" s="54">
        <v>3.3000000000000002E-2</v>
      </c>
      <c r="F101" s="143"/>
    </row>
    <row r="102" spans="1:6" x14ac:dyDescent="0.3">
      <c r="A102" s="1"/>
      <c r="B102" s="114" t="s">
        <v>168</v>
      </c>
      <c r="C102" s="142" t="s">
        <v>169</v>
      </c>
      <c r="D102" s="95" t="s">
        <v>37</v>
      </c>
      <c r="E102" s="112">
        <f>+E97-E98-E99-E100-E101</f>
        <v>-9.9763999999999992E-2</v>
      </c>
      <c r="F102" s="113">
        <f>+F97-F98-F99-F100-F101</f>
        <v>-1.1285180000000001</v>
      </c>
    </row>
    <row r="103" spans="1:6" ht="28.5" x14ac:dyDescent="0.3">
      <c r="A103" s="1"/>
      <c r="B103" s="114" t="s">
        <v>170</v>
      </c>
      <c r="C103" s="142" t="s">
        <v>171</v>
      </c>
      <c r="D103" s="95" t="s">
        <v>37</v>
      </c>
      <c r="E103" s="54">
        <v>0.16</v>
      </c>
      <c r="F103" s="55">
        <v>0.94</v>
      </c>
    </row>
    <row r="104" spans="1:6" ht="42.75" x14ac:dyDescent="0.3">
      <c r="A104" s="1"/>
      <c r="B104" s="114" t="s">
        <v>172</v>
      </c>
      <c r="C104" s="115" t="s">
        <v>173</v>
      </c>
      <c r="D104" s="95" t="s">
        <v>37</v>
      </c>
      <c r="E104" s="112">
        <f>IFERROR(+IF((E98+E99)&lt;(E105),E100+E101+E105,E98+E99+E100+E101),"  ")</f>
        <v>0.80300000000000005</v>
      </c>
      <c r="F104" s="113">
        <f>IFERROR(+IF((F98+F99)&lt;(F105),F100+F101+F105,F98+F99+F100+F101)," ")</f>
        <v>2.23</v>
      </c>
    </row>
    <row r="105" spans="1:6" ht="28.5" x14ac:dyDescent="0.3">
      <c r="A105" s="1"/>
      <c r="B105" s="114" t="s">
        <v>174</v>
      </c>
      <c r="C105" s="115" t="s">
        <v>175</v>
      </c>
      <c r="D105" s="95" t="s">
        <v>37</v>
      </c>
      <c r="E105" s="54">
        <v>0.77</v>
      </c>
      <c r="F105" s="55">
        <v>2.23</v>
      </c>
    </row>
    <row r="106" spans="1:6" ht="29.25" thickBot="1" x14ac:dyDescent="0.35">
      <c r="A106" s="1"/>
      <c r="B106" s="144" t="s">
        <v>176</v>
      </c>
      <c r="C106" s="145" t="s">
        <v>177</v>
      </c>
      <c r="D106" s="129" t="s">
        <v>37</v>
      </c>
      <c r="E106" s="59">
        <v>0.16</v>
      </c>
      <c r="F106" s="60">
        <v>0.94</v>
      </c>
    </row>
    <row r="107" spans="1:6" ht="17.25" x14ac:dyDescent="0.3">
      <c r="A107" s="1"/>
      <c r="B107" s="34"/>
      <c r="C107" s="1"/>
      <c r="D107" s="1"/>
      <c r="E107" s="1"/>
      <c r="F107" s="1"/>
    </row>
    <row r="108" spans="1:6" x14ac:dyDescent="0.3">
      <c r="A108" s="1"/>
      <c r="B108" s="146"/>
      <c r="C108" s="1"/>
      <c r="D108" s="147"/>
      <c r="E108" s="148"/>
      <c r="F108" s="147"/>
    </row>
    <row r="109" spans="1:6" ht="17.25" thickBot="1" x14ac:dyDescent="0.35">
      <c r="A109" s="1"/>
      <c r="B109" s="19" t="s">
        <v>178</v>
      </c>
      <c r="C109" s="149"/>
      <c r="D109" s="149"/>
      <c r="E109" s="147"/>
      <c r="F109" s="147"/>
    </row>
    <row r="110" spans="1:6" ht="17.25" thickBot="1" x14ac:dyDescent="0.35">
      <c r="A110" s="1"/>
      <c r="B110" s="262" t="str">
        <f>+IF(AND([2]Identifikace!D21="Prosím vyberte",[2]Identifikace!N21="Prosím vyberte"),"Vyplňte, prosím, v listu Identifikace, zda uplatňujete dvousložkovou formu ceny.",IF(OR([2]Identifikace!D21="ano",[2]Identifikace!N21="ano"),"V listu Identifikace jste uvedli, že uplatňujete DVOUSLOŽKOVOU FORMU CENY, vyplňte, prosím, tuto tabulku.",IF([2]Identifikace!D21=[2]Identifikace!N21="ne""V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63"/>
      <c r="D110" s="263"/>
      <c r="E110" s="263"/>
      <c r="F110" s="264"/>
    </row>
    <row r="111" spans="1:6" ht="17.25" thickBot="1" x14ac:dyDescent="0.35">
      <c r="A111" s="1"/>
      <c r="B111" s="19"/>
      <c r="C111" s="149"/>
      <c r="D111" s="149"/>
      <c r="E111" s="147"/>
      <c r="F111" s="147"/>
    </row>
    <row r="112" spans="1:6" ht="21" thickBot="1" x14ac:dyDescent="0.35">
      <c r="A112" s="1"/>
      <c r="B112" s="250" t="s">
        <v>179</v>
      </c>
      <c r="C112" s="251"/>
      <c r="D112" s="251"/>
      <c r="E112" s="251"/>
      <c r="F112" s="252"/>
    </row>
    <row r="113" spans="1:6" x14ac:dyDescent="0.3">
      <c r="A113" s="1"/>
      <c r="B113" s="253"/>
      <c r="C113" s="254" t="s">
        <v>120</v>
      </c>
      <c r="D113" s="254" t="s">
        <v>121</v>
      </c>
      <c r="E113" s="150" t="s">
        <v>19</v>
      </c>
      <c r="F113" s="151" t="s">
        <v>20</v>
      </c>
    </row>
    <row r="114" spans="1:6" x14ac:dyDescent="0.3">
      <c r="A114" s="1"/>
      <c r="B114" s="253"/>
      <c r="C114" s="254"/>
      <c r="D114" s="254"/>
      <c r="E114" s="37" t="s">
        <v>33</v>
      </c>
      <c r="F114" s="40" t="s">
        <v>33</v>
      </c>
    </row>
    <row r="115" spans="1:6" ht="17.25" thickBot="1" x14ac:dyDescent="0.35">
      <c r="A115" s="1"/>
      <c r="B115" s="152">
        <v>1</v>
      </c>
      <c r="C115" s="106">
        <v>2</v>
      </c>
      <c r="D115" s="106" t="s">
        <v>34</v>
      </c>
      <c r="E115" s="106">
        <v>3</v>
      </c>
      <c r="F115" s="107">
        <v>4</v>
      </c>
    </row>
    <row r="116" spans="1:6" ht="28.5" x14ac:dyDescent="0.3">
      <c r="A116" s="1"/>
      <c r="B116" s="88" t="s">
        <v>180</v>
      </c>
      <c r="C116" s="89" t="s">
        <v>181</v>
      </c>
      <c r="D116" s="90" t="s">
        <v>37</v>
      </c>
      <c r="E116" s="138"/>
      <c r="F116" s="139"/>
    </row>
    <row r="117" spans="1:6" ht="28.5" x14ac:dyDescent="0.3">
      <c r="A117" s="1"/>
      <c r="B117" s="93" t="s">
        <v>182</v>
      </c>
      <c r="C117" s="94" t="s">
        <v>183</v>
      </c>
      <c r="D117" s="95" t="s">
        <v>139</v>
      </c>
      <c r="E117" s="116">
        <f>IFERROR(+(E116/E86)*100,"  ")</f>
        <v>0</v>
      </c>
      <c r="F117" s="117">
        <f>IFERROR(+(F116/F86)*100,"  ")</f>
        <v>0</v>
      </c>
    </row>
    <row r="118" spans="1:6" ht="28.5" x14ac:dyDescent="0.3">
      <c r="A118" s="1"/>
      <c r="B118" s="93" t="s">
        <v>184</v>
      </c>
      <c r="C118" s="94" t="s">
        <v>185</v>
      </c>
      <c r="D118" s="95" t="s">
        <v>37</v>
      </c>
      <c r="E118" s="112" t="str">
        <f>IF(E116&lt;&gt;0,E86-E116," ")</f>
        <v xml:space="preserve"> </v>
      </c>
      <c r="F118" s="113" t="str">
        <f>IF(F116&lt;&gt;0,F86-F116," ")</f>
        <v xml:space="preserve"> </v>
      </c>
    </row>
    <row r="119" spans="1:6" x14ac:dyDescent="0.3">
      <c r="A119" s="1"/>
      <c r="B119" s="93" t="s">
        <v>186</v>
      </c>
      <c r="C119" s="94" t="s">
        <v>187</v>
      </c>
      <c r="D119" s="95" t="s">
        <v>37</v>
      </c>
      <c r="E119" s="112" t="str">
        <f>IFERROR(IF(E117&lt;&gt;0,E81*(1-(E117/100))," "),"  ")</f>
        <v xml:space="preserve"> </v>
      </c>
      <c r="F119" s="113" t="str">
        <f>IFERROR(IF(F117&lt;&gt;0,F81*(1-(F117/100))," "),"  ")</f>
        <v xml:space="preserve"> </v>
      </c>
    </row>
    <row r="120" spans="1:6" x14ac:dyDescent="0.3">
      <c r="A120" s="1"/>
      <c r="B120" s="93" t="s">
        <v>188</v>
      </c>
      <c r="C120" s="94" t="s">
        <v>189</v>
      </c>
      <c r="D120" s="95" t="s">
        <v>37</v>
      </c>
      <c r="E120" s="112" t="str">
        <f>IFERROR(+E118-E119," ")</f>
        <v xml:space="preserve"> </v>
      </c>
      <c r="F120" s="113" t="str">
        <f>IFERROR(+F118-F119," ")</f>
        <v xml:space="preserve"> </v>
      </c>
    </row>
    <row r="121" spans="1:6" x14ac:dyDescent="0.3">
      <c r="A121" s="1"/>
      <c r="B121" s="93" t="s">
        <v>190</v>
      </c>
      <c r="C121" s="153" t="s">
        <v>191</v>
      </c>
      <c r="D121" s="95" t="s">
        <v>126</v>
      </c>
      <c r="E121" s="116" t="str">
        <f>IFERROR(FLOOR(+E118/E87,0.01)," ")</f>
        <v xml:space="preserve"> </v>
      </c>
      <c r="F121" s="117" t="str">
        <f>IFERROR(FLOOR(+F118/F87,0.01)," ")</f>
        <v xml:space="preserve"> </v>
      </c>
    </row>
    <row r="122" spans="1:6" x14ac:dyDescent="0.3">
      <c r="A122" s="1"/>
      <c r="B122" s="93" t="s">
        <v>192</v>
      </c>
      <c r="C122" s="153" t="s">
        <v>193</v>
      </c>
      <c r="D122" s="95" t="s">
        <v>126</v>
      </c>
      <c r="E122" s="125"/>
      <c r="F122" s="126"/>
    </row>
    <row r="123" spans="1:6" ht="17.25" thickBot="1" x14ac:dyDescent="0.35">
      <c r="A123" s="1"/>
      <c r="B123" s="154" t="s">
        <v>194</v>
      </c>
      <c r="C123" s="255" t="s">
        <v>195</v>
      </c>
      <c r="D123" s="256"/>
      <c r="E123" s="155"/>
      <c r="F123" s="156"/>
    </row>
    <row r="124" spans="1:6" ht="17.25" x14ac:dyDescent="0.3">
      <c r="A124" s="1"/>
      <c r="B124" s="34"/>
      <c r="C124" s="1"/>
      <c r="D124" s="1"/>
      <c r="E124" s="1"/>
      <c r="F124" s="1"/>
    </row>
    <row r="125" spans="1:6" ht="17.25" x14ac:dyDescent="0.3">
      <c r="A125" s="1"/>
      <c r="B125" s="34"/>
      <c r="C125" s="1"/>
      <c r="D125" s="1"/>
      <c r="E125" s="1"/>
      <c r="F125" s="1"/>
    </row>
    <row r="126" spans="1:6" ht="17.25" thickBot="1" x14ac:dyDescent="0.35">
      <c r="A126" s="1"/>
      <c r="B126" s="19" t="s">
        <v>196</v>
      </c>
      <c r="C126" s="157"/>
      <c r="D126" s="157"/>
      <c r="E126" s="157"/>
      <c r="F126" s="158"/>
    </row>
    <row r="127" spans="1:6" ht="21" thickBot="1" x14ac:dyDescent="0.4">
      <c r="A127" s="1"/>
      <c r="B127" s="243" t="s">
        <v>197</v>
      </c>
      <c r="C127" s="244"/>
      <c r="D127" s="244"/>
      <c r="E127" s="244"/>
      <c r="F127" s="245"/>
    </row>
    <row r="128" spans="1:6" ht="17.25" thickBot="1" x14ac:dyDescent="0.35">
      <c r="A128" s="1"/>
      <c r="B128" s="157" t="s">
        <v>198</v>
      </c>
      <c r="C128" s="157"/>
      <c r="D128" s="157"/>
      <c r="E128" s="157"/>
      <c r="F128" s="157"/>
    </row>
    <row r="129" spans="1:8" x14ac:dyDescent="0.3">
      <c r="A129" s="1"/>
      <c r="B129" s="246" t="s">
        <v>30</v>
      </c>
      <c r="C129" s="248" t="s">
        <v>31</v>
      </c>
      <c r="D129" s="237" t="s">
        <v>121</v>
      </c>
      <c r="E129" s="159" t="s">
        <v>19</v>
      </c>
      <c r="F129" s="25" t="s">
        <v>20</v>
      </c>
    </row>
    <row r="130" spans="1:8" x14ac:dyDescent="0.3">
      <c r="A130" s="1"/>
      <c r="B130" s="247"/>
      <c r="C130" s="249"/>
      <c r="D130" s="238"/>
      <c r="E130" s="38" t="s">
        <v>199</v>
      </c>
      <c r="F130" s="39" t="s">
        <v>199</v>
      </c>
    </row>
    <row r="131" spans="1:8" x14ac:dyDescent="0.3">
      <c r="A131" s="1"/>
      <c r="B131" s="247"/>
      <c r="C131" s="249"/>
      <c r="D131" s="239"/>
      <c r="E131" s="38" t="s">
        <v>33</v>
      </c>
      <c r="F131" s="39" t="s">
        <v>33</v>
      </c>
    </row>
    <row r="132" spans="1:8" ht="17.25" thickBot="1" x14ac:dyDescent="0.35">
      <c r="A132" s="1"/>
      <c r="B132" s="160">
        <v>1</v>
      </c>
      <c r="C132" s="161">
        <v>2</v>
      </c>
      <c r="D132" s="161" t="s">
        <v>34</v>
      </c>
      <c r="E132" s="161">
        <v>3</v>
      </c>
      <c r="F132" s="162">
        <v>4</v>
      </c>
    </row>
    <row r="133" spans="1:8" ht="18" thickBot="1" x14ac:dyDescent="0.35">
      <c r="A133" s="1"/>
      <c r="B133" s="240" t="s">
        <v>200</v>
      </c>
      <c r="C133" s="241"/>
      <c r="D133" s="241"/>
      <c r="E133" s="241"/>
      <c r="F133" s="242"/>
    </row>
    <row r="134" spans="1:8" ht="28.5" x14ac:dyDescent="0.3">
      <c r="A134" s="163"/>
      <c r="B134" s="164" t="s">
        <v>201</v>
      </c>
      <c r="C134" s="165" t="s">
        <v>202</v>
      </c>
      <c r="D134" s="166" t="s">
        <v>37</v>
      </c>
      <c r="E134" s="167">
        <v>0</v>
      </c>
      <c r="F134" s="168">
        <v>0</v>
      </c>
    </row>
    <row r="135" spans="1:8" x14ac:dyDescent="0.3">
      <c r="A135" s="163"/>
      <c r="B135" s="169" t="s">
        <v>203</v>
      </c>
      <c r="C135" s="170" t="s">
        <v>204</v>
      </c>
      <c r="D135" s="171" t="s">
        <v>94</v>
      </c>
      <c r="E135" s="172">
        <v>4.8999999999999998E-3</v>
      </c>
      <c r="F135" s="173">
        <v>4.8999999999999998E-3</v>
      </c>
    </row>
    <row r="136" spans="1:8" x14ac:dyDescent="0.3">
      <c r="A136" s="163"/>
      <c r="B136" s="169" t="s">
        <v>205</v>
      </c>
      <c r="C136" s="111" t="s">
        <v>206</v>
      </c>
      <c r="D136" s="171" t="s">
        <v>37</v>
      </c>
      <c r="E136" s="112">
        <f>IF(ISBLANK(E134),"  ",E134*E135)</f>
        <v>0</v>
      </c>
      <c r="F136" s="113">
        <f>IF(ISBLANK(F134),"  ",F134*F135)</f>
        <v>0</v>
      </c>
      <c r="G136" s="174"/>
    </row>
    <row r="137" spans="1:8" ht="29.25" x14ac:dyDescent="0.3">
      <c r="A137" s="163"/>
      <c r="B137" s="169" t="s">
        <v>207</v>
      </c>
      <c r="C137" s="175" t="s">
        <v>208</v>
      </c>
      <c r="D137" s="171" t="s">
        <v>37</v>
      </c>
      <c r="E137" s="176">
        <v>47.960999999999999</v>
      </c>
      <c r="F137" s="177">
        <v>184.09100000000001</v>
      </c>
    </row>
    <row r="138" spans="1:8" x14ac:dyDescent="0.3">
      <c r="A138" s="163"/>
      <c r="B138" s="169" t="s">
        <v>209</v>
      </c>
      <c r="C138" s="111" t="s">
        <v>210</v>
      </c>
      <c r="D138" s="171" t="s">
        <v>94</v>
      </c>
      <c r="E138" s="172">
        <v>9.1999999999999998E-3</v>
      </c>
      <c r="F138" s="173">
        <v>9.1999999999999998E-3</v>
      </c>
    </row>
    <row r="139" spans="1:8" x14ac:dyDescent="0.3">
      <c r="A139" s="163"/>
      <c r="B139" s="169" t="s">
        <v>211</v>
      </c>
      <c r="C139" s="111" t="s">
        <v>212</v>
      </c>
      <c r="D139" s="171" t="s">
        <v>37</v>
      </c>
      <c r="E139" s="112">
        <f>IF(ISBLANK(E137),"  ",E137*E138)</f>
        <v>0.4412412</v>
      </c>
      <c r="F139" s="113">
        <f>IF(ISBLANK(F137)," ",F137*F138)</f>
        <v>1.6936372</v>
      </c>
      <c r="G139" s="174"/>
    </row>
    <row r="140" spans="1:8" ht="42.75" x14ac:dyDescent="0.3">
      <c r="A140" s="163"/>
      <c r="B140" s="169" t="s">
        <v>213</v>
      </c>
      <c r="C140" s="111" t="s">
        <v>214</v>
      </c>
      <c r="D140" s="171" t="s">
        <v>37</v>
      </c>
      <c r="E140" s="176">
        <v>0</v>
      </c>
      <c r="F140" s="178">
        <v>0</v>
      </c>
      <c r="G140" s="174"/>
    </row>
    <row r="141" spans="1:8" ht="42.75" x14ac:dyDescent="0.3">
      <c r="A141" s="163"/>
      <c r="B141" s="169" t="s">
        <v>215</v>
      </c>
      <c r="C141" s="111" t="s">
        <v>216</v>
      </c>
      <c r="D141" s="171" t="s">
        <v>37</v>
      </c>
      <c r="E141" s="176">
        <v>0</v>
      </c>
      <c r="F141" s="178">
        <v>0</v>
      </c>
    </row>
    <row r="142" spans="1:8" x14ac:dyDescent="0.3">
      <c r="A142" s="163"/>
      <c r="B142" s="169" t="s">
        <v>217</v>
      </c>
      <c r="C142" s="111" t="s">
        <v>218</v>
      </c>
      <c r="D142" s="171" t="s">
        <v>37</v>
      </c>
      <c r="E142" s="179">
        <v>7.0000000000000007E-2</v>
      </c>
      <c r="F142" s="180">
        <v>7.0000000000000007E-2</v>
      </c>
    </row>
    <row r="143" spans="1:8" x14ac:dyDescent="0.3">
      <c r="A143" s="163"/>
      <c r="B143" s="169" t="s">
        <v>219</v>
      </c>
      <c r="C143" s="111" t="s">
        <v>220</v>
      </c>
      <c r="D143" s="171" t="s">
        <v>94</v>
      </c>
      <c r="E143" s="112">
        <f>+IF(ISBLANK(E141),"  ",E141*E142)</f>
        <v>0</v>
      </c>
      <c r="F143" s="113">
        <f>+IF(ISBLANK(F141),"  ",F141*F142)</f>
        <v>0</v>
      </c>
      <c r="G143" s="174"/>
    </row>
    <row r="144" spans="1:8" ht="17.25" thickBot="1" x14ac:dyDescent="0.35">
      <c r="A144" s="163"/>
      <c r="B144" s="181" t="s">
        <v>221</v>
      </c>
      <c r="C144" s="100" t="s">
        <v>222</v>
      </c>
      <c r="D144" s="101" t="s">
        <v>37</v>
      </c>
      <c r="E144" s="182">
        <f>+SUMIF(E136,"&gt;=0",E136)+SUMIF(E139,"&gt;=0",E139)+SUMIF(E140,"&gt;=0",E140)+SUMIF(E143,"&gt;=0",E143)</f>
        <v>0.4412412</v>
      </c>
      <c r="F144" s="66">
        <f>+SUMIF(F136,"&gt;=0",F136)+SUMIF(F139,"&gt;=0",F139)+SUMIF(F140,"&gt;=0",F140)+SUMIF(F143,"&gt;=0",F143)</f>
        <v>1.6936372</v>
      </c>
      <c r="H144" s="183"/>
    </row>
    <row r="145" spans="1:6" ht="18" thickBot="1" x14ac:dyDescent="0.35">
      <c r="A145" s="1"/>
      <c r="B145" s="222" t="s">
        <v>223</v>
      </c>
      <c r="C145" s="223"/>
      <c r="D145" s="223"/>
      <c r="E145" s="223"/>
      <c r="F145" s="224"/>
    </row>
    <row r="146" spans="1:6" ht="30" x14ac:dyDescent="0.3">
      <c r="A146" s="163"/>
      <c r="B146" s="184" t="s">
        <v>224</v>
      </c>
      <c r="C146" s="165" t="s">
        <v>225</v>
      </c>
      <c r="D146" s="90" t="s">
        <v>226</v>
      </c>
      <c r="E146" s="167">
        <v>0.64</v>
      </c>
      <c r="F146" s="168">
        <v>0.19</v>
      </c>
    </row>
    <row r="147" spans="1:6" x14ac:dyDescent="0.3">
      <c r="A147" s="163"/>
      <c r="B147" s="185" t="s">
        <v>227</v>
      </c>
      <c r="C147" s="111" t="s">
        <v>228</v>
      </c>
      <c r="D147" s="186" t="s">
        <v>94</v>
      </c>
      <c r="E147" s="187">
        <v>1.07</v>
      </c>
      <c r="F147" s="188">
        <v>1.07</v>
      </c>
    </row>
    <row r="148" spans="1:6" ht="29.25" thickBot="1" x14ac:dyDescent="0.35">
      <c r="A148" s="163"/>
      <c r="B148" s="189" t="s">
        <v>229</v>
      </c>
      <c r="C148" s="100" t="s">
        <v>230</v>
      </c>
      <c r="D148" s="101" t="s">
        <v>37</v>
      </c>
      <c r="E148" s="65">
        <f>+IF(E146&gt;0,E146*E147*E87,"x")</f>
        <v>3.4924799999999999E-2</v>
      </c>
      <c r="F148" s="66">
        <f>+IF(F146&gt;0,F146*F147*F87,"x")</f>
        <v>1.2604600000000001E-2</v>
      </c>
    </row>
    <row r="149" spans="1:6" ht="18" thickBot="1" x14ac:dyDescent="0.35">
      <c r="A149" s="1"/>
      <c r="B149" s="222" t="s">
        <v>231</v>
      </c>
      <c r="C149" s="223"/>
      <c r="D149" s="223"/>
      <c r="E149" s="223"/>
      <c r="F149" s="224"/>
    </row>
    <row r="150" spans="1:6" ht="28.5" x14ac:dyDescent="0.3">
      <c r="A150" s="163"/>
      <c r="B150" s="164" t="s">
        <v>232</v>
      </c>
      <c r="C150" s="165" t="s">
        <v>233</v>
      </c>
      <c r="D150" s="190" t="s">
        <v>37</v>
      </c>
      <c r="E150" s="191">
        <f>IF(AND(E144&lt;&gt;0,E148&gt;0),MIN(E144,E148),E144)</f>
        <v>3.4924799999999999E-2</v>
      </c>
      <c r="F150" s="192">
        <f>IF(AND(F144&lt;&gt;0,F148&gt;0),MIN(F144,F148),F144)</f>
        <v>1.2604600000000001E-2</v>
      </c>
    </row>
    <row r="151" spans="1:6" ht="17.25" thickBot="1" x14ac:dyDescent="0.35">
      <c r="A151" s="163"/>
      <c r="B151" s="181" t="s">
        <v>135</v>
      </c>
      <c r="C151" s="193" t="s">
        <v>136</v>
      </c>
      <c r="D151" s="162" t="s">
        <v>37</v>
      </c>
      <c r="E151" s="65">
        <f>+E82</f>
        <v>3.49E-2</v>
      </c>
      <c r="F151" s="66">
        <f>+F82</f>
        <v>1.26E-2</v>
      </c>
    </row>
    <row r="152" spans="1:6" x14ac:dyDescent="0.3">
      <c r="A152" s="1"/>
      <c r="B152" s="3"/>
      <c r="C152" s="157"/>
      <c r="D152" s="157"/>
      <c r="E152" s="157"/>
      <c r="F152" s="157"/>
    </row>
    <row r="153" spans="1:6" x14ac:dyDescent="0.3">
      <c r="A153" s="1"/>
      <c r="B153" s="194"/>
      <c r="C153" s="157"/>
      <c r="D153" s="157"/>
      <c r="E153" s="157"/>
      <c r="F153" s="157"/>
    </row>
    <row r="154" spans="1:6" ht="17.25" thickBot="1" x14ac:dyDescent="0.35">
      <c r="A154" s="1"/>
      <c r="B154" s="19" t="s">
        <v>234</v>
      </c>
      <c r="C154" s="157"/>
      <c r="D154" s="157"/>
      <c r="E154" s="157"/>
      <c r="F154" s="157"/>
    </row>
    <row r="155" spans="1:6" ht="29.25" customHeight="1" thickBot="1" x14ac:dyDescent="0.35">
      <c r="A155" s="1"/>
      <c r="B155" s="231" t="s">
        <v>235</v>
      </c>
      <c r="C155" s="232"/>
      <c r="D155" s="232"/>
      <c r="E155" s="232"/>
      <c r="F155" s="233"/>
    </row>
    <row r="156" spans="1:6" ht="17.25" thickBot="1" x14ac:dyDescent="0.35">
      <c r="A156" s="1"/>
      <c r="B156" s="19"/>
      <c r="C156" s="157"/>
      <c r="D156" s="157"/>
      <c r="E156" s="157"/>
      <c r="F156" s="157"/>
    </row>
    <row r="157" spans="1:6" x14ac:dyDescent="0.3">
      <c r="A157" s="1"/>
      <c r="B157" s="234" t="s">
        <v>30</v>
      </c>
      <c r="C157" s="237" t="s">
        <v>31</v>
      </c>
      <c r="D157" s="237" t="s">
        <v>121</v>
      </c>
      <c r="E157" s="159" t="s">
        <v>19</v>
      </c>
      <c r="F157" s="25" t="s">
        <v>20</v>
      </c>
    </row>
    <row r="158" spans="1:6" x14ac:dyDescent="0.3">
      <c r="A158" s="1"/>
      <c r="B158" s="235"/>
      <c r="C158" s="238"/>
      <c r="D158" s="238"/>
      <c r="E158" s="38" t="s">
        <v>199</v>
      </c>
      <c r="F158" s="39" t="s">
        <v>199</v>
      </c>
    </row>
    <row r="159" spans="1:6" x14ac:dyDescent="0.3">
      <c r="A159" s="1"/>
      <c r="B159" s="236"/>
      <c r="C159" s="239"/>
      <c r="D159" s="239"/>
      <c r="E159" s="38" t="s">
        <v>33</v>
      </c>
      <c r="F159" s="39" t="s">
        <v>33</v>
      </c>
    </row>
    <row r="160" spans="1:6" ht="17.25" thickBot="1" x14ac:dyDescent="0.35">
      <c r="A160" s="1"/>
      <c r="B160" s="160">
        <v>1</v>
      </c>
      <c r="C160" s="161">
        <v>2</v>
      </c>
      <c r="D160" s="161" t="s">
        <v>34</v>
      </c>
      <c r="E160" s="161">
        <v>3</v>
      </c>
      <c r="F160" s="162">
        <v>4</v>
      </c>
    </row>
    <row r="161" spans="1:6" ht="18" thickBot="1" x14ac:dyDescent="0.35">
      <c r="A161" s="1"/>
      <c r="B161" s="240" t="s">
        <v>236</v>
      </c>
      <c r="C161" s="241"/>
      <c r="D161" s="241"/>
      <c r="E161" s="241"/>
      <c r="F161" s="242"/>
    </row>
    <row r="162" spans="1:6" ht="28.5" x14ac:dyDescent="0.3">
      <c r="A162" s="163"/>
      <c r="B162" s="164" t="s">
        <v>237</v>
      </c>
      <c r="C162" s="195" t="s">
        <v>238</v>
      </c>
      <c r="D162" s="166" t="s">
        <v>37</v>
      </c>
      <c r="E162" s="167">
        <v>47.960999999999999</v>
      </c>
      <c r="F162" s="168">
        <v>184.09100000000001</v>
      </c>
    </row>
    <row r="163" spans="1:6" x14ac:dyDescent="0.3">
      <c r="A163" s="163"/>
      <c r="B163" s="169" t="s">
        <v>239</v>
      </c>
      <c r="C163" s="196" t="s">
        <v>210</v>
      </c>
      <c r="D163" s="197" t="s">
        <v>94</v>
      </c>
      <c r="E163" s="198">
        <v>9.1999999999999998E-3</v>
      </c>
      <c r="F163" s="199">
        <v>9.1999999999999998E-3</v>
      </c>
    </row>
    <row r="164" spans="1:6" x14ac:dyDescent="0.3">
      <c r="A164" s="163"/>
      <c r="B164" s="169" t="s">
        <v>240</v>
      </c>
      <c r="C164" s="196" t="s">
        <v>212</v>
      </c>
      <c r="D164" s="197" t="s">
        <v>37</v>
      </c>
      <c r="E164" s="200">
        <f>IF(ISBLANK(E162),"  ",E162*E163)</f>
        <v>0.4412412</v>
      </c>
      <c r="F164" s="119">
        <f>IF(ISBLANK(F162),"  ",F162*F163)</f>
        <v>1.6936372</v>
      </c>
    </row>
    <row r="165" spans="1:6" ht="42.75" x14ac:dyDescent="0.3">
      <c r="A165" s="163"/>
      <c r="B165" s="169" t="s">
        <v>241</v>
      </c>
      <c r="C165" s="196" t="s">
        <v>242</v>
      </c>
      <c r="D165" s="197" t="s">
        <v>37</v>
      </c>
      <c r="E165" s="176"/>
      <c r="F165" s="178"/>
    </row>
    <row r="166" spans="1:6" ht="29.25" thickBot="1" x14ac:dyDescent="0.35">
      <c r="A166" s="163"/>
      <c r="B166" s="181" t="s">
        <v>243</v>
      </c>
      <c r="C166" s="201" t="s">
        <v>244</v>
      </c>
      <c r="D166" s="202" t="s">
        <v>37</v>
      </c>
      <c r="E166" s="203">
        <f>+SUMIF(E164,"&gt;=0",E164)+SUMIF(E165,"&gt;=0",E165)</f>
        <v>0.4412412</v>
      </c>
      <c r="F166" s="204">
        <f>+SUMIF(F164,"&gt;=0",F164)+SUMIF(F165,"&gt;=0",F165)</f>
        <v>1.6936372</v>
      </c>
    </row>
    <row r="167" spans="1:6" ht="18" thickBot="1" x14ac:dyDescent="0.35">
      <c r="A167" s="1"/>
      <c r="B167" s="222" t="s">
        <v>245</v>
      </c>
      <c r="C167" s="223"/>
      <c r="D167" s="223"/>
      <c r="E167" s="223"/>
      <c r="F167" s="224"/>
    </row>
    <row r="168" spans="1:6" ht="30" x14ac:dyDescent="0.3">
      <c r="A168" s="163"/>
      <c r="B168" s="164" t="s">
        <v>246</v>
      </c>
      <c r="C168" s="165" t="s">
        <v>247</v>
      </c>
      <c r="D168" s="166" t="s">
        <v>248</v>
      </c>
      <c r="E168" s="205"/>
      <c r="F168" s="206"/>
    </row>
    <row r="169" spans="1:6" x14ac:dyDescent="0.3">
      <c r="A169" s="163"/>
      <c r="B169" s="169" t="s">
        <v>249</v>
      </c>
      <c r="C169" s="111" t="s">
        <v>228</v>
      </c>
      <c r="D169" s="197" t="s">
        <v>94</v>
      </c>
      <c r="E169" s="207">
        <v>1.07</v>
      </c>
      <c r="F169" s="208">
        <v>1.07</v>
      </c>
    </row>
    <row r="170" spans="1:6" ht="29.25" thickBot="1" x14ac:dyDescent="0.35">
      <c r="A170" s="163"/>
      <c r="B170" s="181" t="s">
        <v>250</v>
      </c>
      <c r="C170" s="100" t="s">
        <v>251</v>
      </c>
      <c r="D170" s="202" t="s">
        <v>37</v>
      </c>
      <c r="E170" s="209" t="str">
        <f>+IF(E168&gt;0,E168*E169*E87,"x")</f>
        <v>x</v>
      </c>
      <c r="F170" s="204" t="str">
        <f>+IF(F168&gt;0,F168*F169*F87,"x")</f>
        <v>x</v>
      </c>
    </row>
    <row r="171" spans="1:6" ht="18" thickBot="1" x14ac:dyDescent="0.35">
      <c r="A171" s="1"/>
      <c r="B171" s="222" t="s">
        <v>252</v>
      </c>
      <c r="C171" s="223"/>
      <c r="D171" s="223"/>
      <c r="E171" s="223"/>
      <c r="F171" s="224"/>
    </row>
    <row r="172" spans="1:6" ht="28.5" x14ac:dyDescent="0.3">
      <c r="A172" s="163"/>
      <c r="B172" s="164" t="s">
        <v>253</v>
      </c>
      <c r="C172" s="165" t="s">
        <v>233</v>
      </c>
      <c r="D172" s="210" t="s">
        <v>37</v>
      </c>
      <c r="E172" s="211">
        <f>IF(AND(E166&lt;&gt;0,E170&gt;0),MIN(E166,E170),E166)</f>
        <v>0.4412412</v>
      </c>
      <c r="F172" s="50">
        <f>IF(AND(F166&lt;&gt;0,F170&gt;0),MIN(F166,F170),F166)</f>
        <v>1.6936372</v>
      </c>
    </row>
    <row r="173" spans="1:6" ht="17.25" thickBot="1" x14ac:dyDescent="0.35">
      <c r="A173" s="163"/>
      <c r="B173" s="181" t="s">
        <v>168</v>
      </c>
      <c r="C173" s="100" t="s">
        <v>136</v>
      </c>
      <c r="D173" s="202" t="s">
        <v>37</v>
      </c>
      <c r="E173" s="182">
        <f>+E102</f>
        <v>-9.9763999999999992E-2</v>
      </c>
      <c r="F173" s="66">
        <f>+F102</f>
        <v>-1.1285180000000001</v>
      </c>
    </row>
    <row r="174" spans="1:6" ht="17.25" thickBot="1" x14ac:dyDescent="0.35">
      <c r="A174" s="1"/>
      <c r="B174" s="212"/>
      <c r="C174" s="7"/>
      <c r="D174" s="7"/>
      <c r="E174" s="7"/>
      <c r="F174" s="7"/>
    </row>
    <row r="175" spans="1:6" s="213" customFormat="1" x14ac:dyDescent="0.3">
      <c r="A175" s="2"/>
      <c r="B175" s="215" t="s">
        <v>254</v>
      </c>
      <c r="C175" s="215"/>
      <c r="D175" s="225" t="s">
        <v>255</v>
      </c>
      <c r="E175" s="226"/>
      <c r="F175" s="227"/>
    </row>
    <row r="176" spans="1:6" s="213" customFormat="1" x14ac:dyDescent="0.3">
      <c r="A176" s="2"/>
      <c r="B176" s="215" t="s">
        <v>256</v>
      </c>
      <c r="C176" s="215"/>
      <c r="D176" s="228">
        <v>517363803</v>
      </c>
      <c r="E176" s="229"/>
      <c r="F176" s="230"/>
    </row>
    <row r="177" spans="1:6" s="213" customFormat="1" x14ac:dyDescent="0.3">
      <c r="A177" s="2"/>
      <c r="B177" s="215" t="s">
        <v>257</v>
      </c>
      <c r="C177" s="215"/>
      <c r="D177" s="216" t="s">
        <v>258</v>
      </c>
      <c r="E177" s="217"/>
      <c r="F177" s="218"/>
    </row>
    <row r="178" spans="1:6" s="213" customFormat="1" ht="17.25" thickBot="1" x14ac:dyDescent="0.35">
      <c r="A178" s="2"/>
      <c r="B178" s="215" t="s">
        <v>259</v>
      </c>
      <c r="C178" s="215"/>
      <c r="D178" s="219">
        <v>45643</v>
      </c>
      <c r="E178" s="220"/>
      <c r="F178" s="221"/>
    </row>
    <row r="179" spans="1:6" x14ac:dyDescent="0.3">
      <c r="A179" s="1"/>
      <c r="B179" s="2"/>
      <c r="C179" s="1"/>
      <c r="D179" s="1"/>
      <c r="E179" s="1"/>
      <c r="F179" s="1"/>
    </row>
    <row r="180" spans="1:6" x14ac:dyDescent="0.3">
      <c r="B180" s="214"/>
    </row>
  </sheetData>
  <sheetProtection algorithmName="SHA-512" hashValue="orLZ11/8BY6tRwv8gE1tBApEgNkn2z45iSfYAzFtKp0wI/6Ex1MBlACqFKg5OPbK/p+eq4tg6cizJrdeeGHfhg==" saltValue="xamuOB+eWZb4NkuJ03VWsg==" spinCount="100000" sheet="1" objects="1" scenarios="1"/>
  <mergeCells count="56">
    <mergeCell ref="B2:F2"/>
    <mergeCell ref="D3:E3"/>
    <mergeCell ref="B7:B8"/>
    <mergeCell ref="D7:F7"/>
    <mergeCell ref="D8:F8"/>
    <mergeCell ref="B22:F22"/>
    <mergeCell ref="B9:B10"/>
    <mergeCell ref="D9:F9"/>
    <mergeCell ref="D10:F10"/>
    <mergeCell ref="B11:B12"/>
    <mergeCell ref="D11:F11"/>
    <mergeCell ref="D12:F12"/>
    <mergeCell ref="D13:F13"/>
    <mergeCell ref="D14:F14"/>
    <mergeCell ref="C18:D18"/>
    <mergeCell ref="C19:D19"/>
    <mergeCell ref="C20:D20"/>
    <mergeCell ref="B23:B25"/>
    <mergeCell ref="C23:C25"/>
    <mergeCell ref="D23:D25"/>
    <mergeCell ref="B73:F73"/>
    <mergeCell ref="B74:B75"/>
    <mergeCell ref="C74:C75"/>
    <mergeCell ref="D74:D75"/>
    <mergeCell ref="B93:F93"/>
    <mergeCell ref="B94:B95"/>
    <mergeCell ref="C94:C95"/>
    <mergeCell ref="D94:D95"/>
    <mergeCell ref="B110:F110"/>
    <mergeCell ref="B112:F112"/>
    <mergeCell ref="B113:B114"/>
    <mergeCell ref="C113:C114"/>
    <mergeCell ref="D113:D114"/>
    <mergeCell ref="C123:D123"/>
    <mergeCell ref="B161:F161"/>
    <mergeCell ref="B127:F127"/>
    <mergeCell ref="B129:B131"/>
    <mergeCell ref="C129:C131"/>
    <mergeCell ref="D129:D131"/>
    <mergeCell ref="B133:F133"/>
    <mergeCell ref="B145:F145"/>
    <mergeCell ref="B149:F149"/>
    <mergeCell ref="B155:F155"/>
    <mergeCell ref="B157:B159"/>
    <mergeCell ref="C157:C159"/>
    <mergeCell ref="D157:D159"/>
    <mergeCell ref="B177:C177"/>
    <mergeCell ref="D177:F177"/>
    <mergeCell ref="B178:C178"/>
    <mergeCell ref="D178:F178"/>
    <mergeCell ref="B167:F167"/>
    <mergeCell ref="B171:F171"/>
    <mergeCell ref="B175:C175"/>
    <mergeCell ref="D175:F175"/>
    <mergeCell ref="B176:C176"/>
    <mergeCell ref="D176:F176"/>
  </mergeCells>
  <conditionalFormatting sqref="B110:F110">
    <cfRule type="notContainsText" dxfId="219" priority="4"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218" priority="39">
      <formula>+AND(ISBLANK($E$28:$E$31))</formula>
    </cfRule>
  </conditionalFormatting>
  <conditionalFormatting sqref="E32">
    <cfRule type="expression" dxfId="217" priority="38">
      <formula>+AND(ISBLANK($E$33:$E$34))</formula>
    </cfRule>
  </conditionalFormatting>
  <conditionalFormatting sqref="E35">
    <cfRule type="expression" dxfId="216" priority="37">
      <formula>+AND(ISBLANK($E$36:$E$37))</formula>
    </cfRule>
  </conditionalFormatting>
  <conditionalFormatting sqref="E38">
    <cfRule type="expression" dxfId="215" priority="36">
      <formula>+OR(ISNUMBER($E$39),ISNUMBER($E$40),ISNUMBER($E$41),$E$42&lt;&gt;0)</formula>
    </cfRule>
  </conditionalFormatting>
  <conditionalFormatting sqref="E42">
    <cfRule type="expression" dxfId="214" priority="3">
      <formula>+ISBLANK($E$97)</formula>
    </cfRule>
  </conditionalFormatting>
  <conditionalFormatting sqref="E43">
    <cfRule type="expression" dxfId="213" priority="35">
      <formula>+AND(ISBLANK($E$44:$E$46))</formula>
    </cfRule>
  </conditionalFormatting>
  <conditionalFormatting sqref="E52">
    <cfRule type="expression" dxfId="212" priority="25">
      <formula>+OR($E$27&lt;&gt;0,$E$32&lt;&gt;0,$E$35&lt;&gt;0,$E$38&lt;&gt;0,$E$43&lt;&gt;0,$E$47&lt;&gt;0,$E$48&lt;&gt;0,$E$49&lt;&gt;0,$E$50&lt;&gt;0)</formula>
    </cfRule>
  </conditionalFormatting>
  <conditionalFormatting sqref="E78">
    <cfRule type="expression" dxfId="211" priority="29">
      <formula>+AND(ISBLANK($E$79:$E$80))</formula>
    </cfRule>
  </conditionalFormatting>
  <conditionalFormatting sqref="E81">
    <cfRule type="expression" dxfId="210" priority="20">
      <formula>+AND(ISBLANK($E$28:$E$31),ISBLANK($E$33:$E$34),ISBLANK($E$36:$E$37),ISBLANK($E$39:$E$41),ISBLANK($E$44:$E$50),ISBLANK($E$79:$E$80))</formula>
    </cfRule>
  </conditionalFormatting>
  <conditionalFormatting sqref="E84">
    <cfRule type="expression" dxfId="209" priority="23">
      <formula>+AND(ISBLANK($E$39:$E$40),ISBLANK($E$19))</formula>
    </cfRule>
  </conditionalFormatting>
  <conditionalFormatting sqref="E85">
    <cfRule type="expression" dxfId="208" priority="22">
      <formula>+AND(ISBLANK($E$82),$E$84&gt;=0)</formula>
    </cfRule>
  </conditionalFormatting>
  <conditionalFormatting sqref="E102">
    <cfRule type="expression" dxfId="207" priority="26">
      <formula>+AND(ISBLANK($E$97:$E$101))</formula>
    </cfRule>
  </conditionalFormatting>
  <conditionalFormatting sqref="E104">
    <cfRule type="expression" dxfId="206" priority="17">
      <formula>+AND(ISBLANK($E$97:$E$101))</formula>
    </cfRule>
  </conditionalFormatting>
  <conditionalFormatting sqref="E144">
    <cfRule type="expression" dxfId="205" priority="15">
      <formula>+AND(ISBLANK($E$134),ISBLANK($E$137),ISBLANK($E$140:$E$141))</formula>
    </cfRule>
  </conditionalFormatting>
  <conditionalFormatting sqref="E148">
    <cfRule type="expression" dxfId="204" priority="44">
      <formula>+ISBLANK($E$146)</formula>
    </cfRule>
  </conditionalFormatting>
  <conditionalFormatting sqref="E150">
    <cfRule type="expression" dxfId="203" priority="8">
      <formula>+AND(ISBLANK($E$134),ISBLANK($E$137),ISBLANK($E$140:$E$141),ISBLANK($E$146))</formula>
    </cfRule>
  </conditionalFormatting>
  <conditionalFormatting sqref="E151">
    <cfRule type="expression" dxfId="202" priority="6">
      <formula>+ISBLANK($E$82)</formula>
    </cfRule>
  </conditionalFormatting>
  <conditionalFormatting sqref="E166">
    <cfRule type="expression" dxfId="201" priority="13">
      <formula>+AND(ISBLANK($E$162),ISBLANK($E$165))</formula>
    </cfRule>
  </conditionalFormatting>
  <conditionalFormatting sqref="E170">
    <cfRule type="expression" dxfId="200" priority="42">
      <formula>+ISBLANK($E$168)</formula>
    </cfRule>
  </conditionalFormatting>
  <conditionalFormatting sqref="E172">
    <cfRule type="expression" dxfId="199" priority="10">
      <formula>+AND(ISBLANK($E$162),ISBLANK($E$165),ISBLANK($E$168))</formula>
    </cfRule>
  </conditionalFormatting>
  <conditionalFormatting sqref="E173">
    <cfRule type="expression" dxfId="198" priority="40">
      <formula>+AND(ISBLANK($E$97),ISBLANK($E$98),ISBLANK($E$99),ISBLANK($E$100),ISBLANK($E$101))</formula>
    </cfRule>
  </conditionalFormatting>
  <conditionalFormatting sqref="E86:F87">
    <cfRule type="cellIs" dxfId="197" priority="1" operator="equal">
      <formula>0</formula>
    </cfRule>
  </conditionalFormatting>
  <conditionalFormatting sqref="F27">
    <cfRule type="expression" dxfId="196" priority="34">
      <formula>+AND(ISBLANK($F$28:$F$31))</formula>
    </cfRule>
  </conditionalFormatting>
  <conditionalFormatting sqref="F32">
    <cfRule type="expression" dxfId="195" priority="33">
      <formula>+AND(ISBLANK($F$33:$F$34))</formula>
    </cfRule>
  </conditionalFormatting>
  <conditionalFormatting sqref="F35">
    <cfRule type="expression" dxfId="194" priority="32">
      <formula>+AND(ISBLANK($F$36:$F$37))</formula>
    </cfRule>
  </conditionalFormatting>
  <conditionalFormatting sqref="F38">
    <cfRule type="expression" dxfId="193" priority="31">
      <formula>+OR(ISNUMBER($F$39),ISNUMBER($F$40),ISNUMBER($F$41),$F$42&lt;&gt;0)</formula>
    </cfRule>
  </conditionalFormatting>
  <conditionalFormatting sqref="F42">
    <cfRule type="expression" dxfId="192" priority="2">
      <formula>+ISBLANK($F$97)</formula>
    </cfRule>
  </conditionalFormatting>
  <conditionalFormatting sqref="F43">
    <cfRule type="expression" dxfId="191" priority="30">
      <formula>+AND(ISBLANK($F$44:$F$46))</formula>
    </cfRule>
  </conditionalFormatting>
  <conditionalFormatting sqref="F52">
    <cfRule type="expression" dxfId="190" priority="24">
      <formula>+OR($F$27&lt;&gt;0,$F$32&lt;&gt;0,$F$35&lt;&gt;0,$F$38&lt;&gt;0,$F$43&lt;&gt;0,$F$47&lt;&gt;0,$F$48&lt;&gt;0,$F$49&lt;&gt;0,$F$50&lt;&gt;0)</formula>
    </cfRule>
  </conditionalFormatting>
  <conditionalFormatting sqref="F78">
    <cfRule type="expression" dxfId="189" priority="28">
      <formula>+AND(ISBLANK($F$79:$F$80))</formula>
    </cfRule>
  </conditionalFormatting>
  <conditionalFormatting sqref="F81">
    <cfRule type="expression" dxfId="188" priority="19">
      <formula>+AND(ISBLANK($F$28:$F$31),ISBLANK($F$33:$F$34),ISBLANK($F$36:$F$37),ISBLANK($F$39:$F$41),ISBLANK($F$44:$F$50),ISBLANK($F$79:$F$80))</formula>
    </cfRule>
  </conditionalFormatting>
  <conditionalFormatting sqref="F84">
    <cfRule type="expression" dxfId="187" priority="21">
      <formula>+AND(ISBLANK($F$39:$F$40),ISBLANK($F$19))</formula>
    </cfRule>
  </conditionalFormatting>
  <conditionalFormatting sqref="F85">
    <cfRule type="expression" dxfId="186" priority="18">
      <formula>+AND(ISBLANK($F$82),$F$84&gt;=0)</formula>
    </cfRule>
  </conditionalFormatting>
  <conditionalFormatting sqref="F102">
    <cfRule type="expression" dxfId="185" priority="27">
      <formula>+AND(ISBLANK($F$97:$F$101))</formula>
    </cfRule>
  </conditionalFormatting>
  <conditionalFormatting sqref="F104">
    <cfRule type="expression" dxfId="184" priority="16">
      <formula>+AND(ISBLANK($F$97:$F$101))</formula>
    </cfRule>
  </conditionalFormatting>
  <conditionalFormatting sqref="F144">
    <cfRule type="expression" dxfId="183" priority="14">
      <formula>+AND(ISBLANK($F$134),ISBLANK($F$137),ISBLANK($F$140:$F$141))</formula>
    </cfRule>
  </conditionalFormatting>
  <conditionalFormatting sqref="F148">
    <cfRule type="expression" dxfId="182" priority="43">
      <formula>+ISBLANK($F$146)</formula>
    </cfRule>
  </conditionalFormatting>
  <conditionalFormatting sqref="F150">
    <cfRule type="expression" dxfId="181" priority="7">
      <formula>+AND(ISBLANK($F$134),ISBLANK($F$137),ISBLANK($F$140:$F$141),ISBLANK($F$146))</formula>
    </cfRule>
  </conditionalFormatting>
  <conditionalFormatting sqref="F151">
    <cfRule type="expression" dxfId="180" priority="5">
      <formula>+ISBLANK($F$82)</formula>
    </cfRule>
  </conditionalFormatting>
  <conditionalFormatting sqref="F166">
    <cfRule type="expression" dxfId="179" priority="12">
      <formula>+AND(ISBLANK($F$162),ISBLANK($F$165))</formula>
    </cfRule>
  </conditionalFormatting>
  <conditionalFormatting sqref="F170">
    <cfRule type="expression" dxfId="178" priority="41">
      <formula>+ISBLANK($F$168)</formula>
    </cfRule>
  </conditionalFormatting>
  <conditionalFormatting sqref="F172">
    <cfRule type="expression" dxfId="177" priority="9">
      <formula>+AND(ISBLANK($F$162),ISBLANK($F$165),ISBLANK($F$168))</formula>
    </cfRule>
  </conditionalFormatting>
  <conditionalFormatting sqref="F173">
    <cfRule type="expression" dxfId="176" priority="11">
      <formula>+AND(ISBLANK($F$97),ISBLANK($F$98),ISBLANK($F$99),ISBLANK($F$100),ISBLANK($F$101))</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0ABD7D05-056F-4A07-8AA2-7EB0D91BBB7A}"/>
    <dataValidation allowBlank="1" showInputMessage="1" showErrorMessage="1" promptTitle="Hodnota musí být minimálně 0" prompt="Hodnota na tomto řádku musí být minimálně 0._x000a_Je vypočtena vzorcem: _x000a_ř. VII.1 - ř. 4.1 - ř. 4.2._x000a_" sqref="F84" xr:uid="{4903CCE8-7D15-4FDF-9E31-F5AE1DBDF46F}"/>
    <dataValidation type="list" allowBlank="1" showInputMessage="1" showErrorMessage="1" sqref="D13:F13" xr:uid="{ABC50601-CCAE-4C42-A098-F1796DDEB8D8}">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79" xr:uid="{037949E3-9A02-417E-BEE8-FD1F17B41294}">
      <formula1>0</formula1>
    </dataValidation>
    <dataValidation type="decimal" operator="lessThanOrEqual" allowBlank="1" showInputMessage="1" showErrorMessage="1" errorTitle="Chybná hodnota" error="V tomto řádku může hodnota menší nebo rovna nule._x000a_Prosím opravte. _x000a_" sqref="E79 E48:F48" xr:uid="{02ADF5B8-8CEB-4DF6-9785-49E54DE7FF38}">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8C86656E-1CE5-49FF-8857-5273BBCC1172}"/>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AA22-7C98-47A1-997C-F5808F61877A}">
  <dimension ref="A1:XFC180"/>
  <sheetViews>
    <sheetView workbookViewId="0">
      <selection activeCell="F17" sqref="E17:F17"/>
    </sheetView>
  </sheetViews>
  <sheetFormatPr defaultColWidth="0" defaultRowHeight="16.5" x14ac:dyDescent="0.3"/>
  <cols>
    <col min="1" max="1" width="5.7109375" style="4" customWidth="1"/>
    <col min="2" max="2" width="6.42578125" style="213" customWidth="1"/>
    <col min="3" max="3" width="52.7109375" style="4" customWidth="1"/>
    <col min="4" max="4" width="15.7109375" style="4" customWidth="1"/>
    <col min="5" max="6" width="16.7109375" style="4" customWidth="1"/>
    <col min="7" max="7" width="11.85546875" style="4" hidden="1"/>
    <col min="8" max="8" width="26.85546875" style="4" hidden="1"/>
    <col min="9" max="253" width="12" style="4" hidden="1"/>
    <col min="254" max="254" width="15" style="4" hidden="1"/>
    <col min="255" max="16383" width="12" style="4" hidden="1"/>
    <col min="16384" max="16384" width="17.85546875" style="4" hidden="1"/>
  </cols>
  <sheetData>
    <row r="1" spans="1:6" ht="17.25" thickBot="1" x14ac:dyDescent="0.35">
      <c r="A1" s="1"/>
      <c r="B1" s="9"/>
      <c r="C1" s="1"/>
      <c r="D1" s="7"/>
      <c r="E1" s="1"/>
      <c r="F1" s="8" t="s">
        <v>0</v>
      </c>
    </row>
    <row r="2" spans="1:6" ht="26.25" thickBot="1" x14ac:dyDescent="0.35">
      <c r="A2" s="1"/>
      <c r="B2" s="288" t="s">
        <v>1</v>
      </c>
      <c r="C2" s="289"/>
      <c r="D2" s="289"/>
      <c r="E2" s="289"/>
      <c r="F2" s="290"/>
    </row>
    <row r="3" spans="1:6" ht="26.25" thickBot="1" x14ac:dyDescent="0.35">
      <c r="A3" s="1"/>
      <c r="B3" s="10"/>
      <c r="C3" s="11" t="s">
        <v>2</v>
      </c>
      <c r="D3" s="291" t="s">
        <v>262</v>
      </c>
      <c r="E3" s="292"/>
      <c r="F3" s="12"/>
    </row>
    <row r="4" spans="1:6" ht="26.25" thickBot="1" x14ac:dyDescent="0.35">
      <c r="A4" s="1"/>
      <c r="B4" s="13"/>
      <c r="C4" s="14"/>
      <c r="D4" s="15"/>
      <c r="E4" s="16"/>
      <c r="F4" s="17"/>
    </row>
    <row r="5" spans="1:6" x14ac:dyDescent="0.3">
      <c r="A5" s="1"/>
      <c r="B5" s="18"/>
      <c r="C5" s="18"/>
      <c r="D5" s="18"/>
      <c r="E5" s="18"/>
      <c r="F5" s="18"/>
    </row>
    <row r="6" spans="1:6" ht="17.25" thickBot="1" x14ac:dyDescent="0.35">
      <c r="A6" s="1"/>
      <c r="B6" s="19" t="s">
        <v>4</v>
      </c>
      <c r="C6" s="1"/>
      <c r="D6" s="1"/>
      <c r="E6" s="1"/>
      <c r="F6" s="1"/>
    </row>
    <row r="7" spans="1:6" x14ac:dyDescent="0.3">
      <c r="A7" s="1"/>
      <c r="B7" s="278" t="s">
        <v>5</v>
      </c>
      <c r="C7" s="20" t="s">
        <v>6</v>
      </c>
      <c r="D7" s="293" t="str">
        <f>+IF(AND(ISBLANK([3]Identifikace!D25),ISBLANK([3]Identifikace!N25)),"Vyplňte, prosím, údaje v listu Identifikace.",IF([3]Identifikace!D25=[3]Identifikace!N25,[3]Identifikace!D25,IF(AND(ISBLANK([3]Identifikace!D25),[3]Identifikace!N25&lt;&gt;0),[3]Identifikace!N25,IF(AND([3]Identifikace!D25&lt;&gt;0,[3]Identifikace!N25&lt;&gt;0),"viz list Identifikace",[3]Identifikace!D25))))</f>
        <v>V.H.P. Ivanovice na Hané, s.r.o.</v>
      </c>
      <c r="E7" s="294"/>
      <c r="F7" s="295"/>
    </row>
    <row r="8" spans="1:6" x14ac:dyDescent="0.3">
      <c r="A8" s="1"/>
      <c r="B8" s="278"/>
      <c r="C8" s="20" t="s">
        <v>7</v>
      </c>
      <c r="D8" s="279">
        <f>+IF(AND(ISBLANK([3]Identifikace!F25),ISBLANK([3]Identifikace!P25)),"Vyplňte, prosím, údaje v listu Identifikace.",IF([3]Identifikace!F25=[3]Identifikace!P25,[3]Identifikace!F25,IF(AND(ISBLANK([3]Identifikace!F25),[3]Identifikace!P25&lt;&gt;0),[3]Identifikace!P25,IF(AND([3]Identifikace!F25&lt;&gt;0,[3]Identifikace!P25&lt;&gt;0),"viz list Identifikace",[3]Identifikace!F25))))</f>
        <v>25595652</v>
      </c>
      <c r="E8" s="280"/>
      <c r="F8" s="281"/>
    </row>
    <row r="9" spans="1:6" x14ac:dyDescent="0.3">
      <c r="A9" s="1"/>
      <c r="B9" s="278" t="s">
        <v>8</v>
      </c>
      <c r="C9" s="20" t="s">
        <v>9</v>
      </c>
      <c r="D9" s="279" t="str">
        <f>+IF(AND(ISBLANK([3]Identifikace!D28),ISBLANK([3]Identifikace!N28)),"Vyplňte, prosím, údaje v listu Identifikace.",IF([3]Identifikace!D28=[3]Identifikace!N28,[3]Identifikace!D28,IF(AND(ISBLANK([3]Identifikace!D28),[3]Identifikace!N28&lt;&gt;0),[3]Identifikace!N28,IF(AND([3]Identifikace!D28&lt;&gt;0,[3]Identifikace!N28&lt;&gt;0),"viz list Identifikace",[3]Identifikace!D28))))</f>
        <v>V.H.P. Ivanovice na Hané, s.r.o.</v>
      </c>
      <c r="E9" s="280"/>
      <c r="F9" s="281"/>
    </row>
    <row r="10" spans="1:6" x14ac:dyDescent="0.3">
      <c r="A10" s="1"/>
      <c r="B10" s="278"/>
      <c r="C10" s="20" t="s">
        <v>10</v>
      </c>
      <c r="D10" s="279">
        <f>+IF(AND(ISBLANK([3]Identifikace!F28),ISBLANK([3]Identifikace!P28)),"Vyplňte, prosím, údaje v listu Identifikace.",IF([3]Identifikace!F28=[3]Identifikace!P28,[3]Identifikace!F28,IF(AND(ISBLANK([3]Identifikace!F28),[3]Identifikace!P28&lt;&gt;0),[3]Identifikace!P28,IF(AND([3]Identifikace!F28&lt;&gt;0,[3]Identifikace!P28&lt;&gt;0),"viz list Identifikace",[3]Identifikace!F28))))</f>
        <v>25595652</v>
      </c>
      <c r="E10" s="280"/>
      <c r="F10" s="281"/>
    </row>
    <row r="11" spans="1:6" x14ac:dyDescent="0.3">
      <c r="A11" s="1"/>
      <c r="B11" s="278" t="s">
        <v>11</v>
      </c>
      <c r="C11" s="20" t="s">
        <v>12</v>
      </c>
      <c r="D11" s="302" t="s">
        <v>263</v>
      </c>
      <c r="E11" s="303"/>
      <c r="F11" s="304"/>
    </row>
    <row r="12" spans="1:6" x14ac:dyDescent="0.3">
      <c r="A12" s="1"/>
      <c r="B12" s="278"/>
      <c r="C12" s="20" t="s">
        <v>13</v>
      </c>
      <c r="D12" s="305"/>
      <c r="E12" s="306"/>
      <c r="F12" s="307"/>
    </row>
    <row r="13" spans="1:6" x14ac:dyDescent="0.3">
      <c r="A13" s="1"/>
      <c r="B13" s="21" t="s">
        <v>14</v>
      </c>
      <c r="C13" s="20" t="s">
        <v>15</v>
      </c>
      <c r="D13" s="296" t="s">
        <v>16</v>
      </c>
      <c r="E13" s="297"/>
      <c r="F13" s="298"/>
    </row>
    <row r="14" spans="1:6" ht="17.25" thickBot="1" x14ac:dyDescent="0.35">
      <c r="A14" s="1"/>
      <c r="B14" s="21" t="s">
        <v>17</v>
      </c>
      <c r="C14" s="20" t="s">
        <v>18</v>
      </c>
      <c r="D14" s="299"/>
      <c r="E14" s="300"/>
      <c r="F14" s="301"/>
    </row>
    <row r="15" spans="1:6" ht="17.25" thickBot="1" x14ac:dyDescent="0.35">
      <c r="A15" s="1"/>
      <c r="B15" s="1"/>
      <c r="C15" s="1"/>
      <c r="D15" s="1"/>
      <c r="E15" s="1"/>
      <c r="F15" s="1"/>
    </row>
    <row r="16" spans="1:6" x14ac:dyDescent="0.3">
      <c r="A16" s="1"/>
      <c r="B16" s="21"/>
      <c r="C16" s="22"/>
      <c r="D16" s="23"/>
      <c r="E16" s="24" t="s">
        <v>19</v>
      </c>
      <c r="F16" s="25" t="s">
        <v>20</v>
      </c>
    </row>
    <row r="17" spans="1:6" x14ac:dyDescent="0.3">
      <c r="A17" s="1"/>
      <c r="B17" s="21" t="s">
        <v>21</v>
      </c>
      <c r="C17" s="20" t="s">
        <v>22</v>
      </c>
      <c r="D17" s="23"/>
      <c r="E17" s="26"/>
      <c r="F17" s="27"/>
    </row>
    <row r="18" spans="1:6" x14ac:dyDescent="0.3">
      <c r="A18" s="1"/>
      <c r="B18" s="21" t="s">
        <v>23</v>
      </c>
      <c r="C18" s="276" t="s">
        <v>24</v>
      </c>
      <c r="D18" s="276"/>
      <c r="E18" s="28"/>
      <c r="F18" s="29">
        <v>0</v>
      </c>
    </row>
    <row r="19" spans="1:6" x14ac:dyDescent="0.3">
      <c r="A19" s="1"/>
      <c r="B19" s="21" t="s">
        <v>25</v>
      </c>
      <c r="C19" s="276" t="s">
        <v>26</v>
      </c>
      <c r="D19" s="276"/>
      <c r="E19" s="30"/>
      <c r="F19" s="31">
        <v>0</v>
      </c>
    </row>
    <row r="20" spans="1:6" ht="17.25" thickBot="1" x14ac:dyDescent="0.35">
      <c r="A20" s="1"/>
      <c r="B20" s="21" t="s">
        <v>27</v>
      </c>
      <c r="C20" s="276" t="s">
        <v>28</v>
      </c>
      <c r="D20" s="276"/>
      <c r="E20" s="32"/>
      <c r="F20" s="33">
        <v>26.443000000000001</v>
      </c>
    </row>
    <row r="21" spans="1:6" ht="17.25" x14ac:dyDescent="0.3">
      <c r="A21" s="1"/>
      <c r="B21" s="34"/>
      <c r="C21" s="1"/>
      <c r="D21" s="1"/>
      <c r="E21" s="1"/>
      <c r="F21" s="1"/>
    </row>
    <row r="22" spans="1:6" ht="21" thickBot="1" x14ac:dyDescent="0.35">
      <c r="A22" s="1"/>
      <c r="B22" s="277" t="s">
        <v>29</v>
      </c>
      <c r="C22" s="277"/>
      <c r="D22" s="277"/>
      <c r="E22" s="277"/>
      <c r="F22" s="277"/>
    </row>
    <row r="23" spans="1:6" x14ac:dyDescent="0.3">
      <c r="A23" s="1"/>
      <c r="B23" s="265" t="s">
        <v>30</v>
      </c>
      <c r="C23" s="267" t="s">
        <v>31</v>
      </c>
      <c r="D23" s="248" t="s">
        <v>32</v>
      </c>
      <c r="E23" s="35" t="s">
        <v>19</v>
      </c>
      <c r="F23" s="36" t="s">
        <v>20</v>
      </c>
    </row>
    <row r="24" spans="1:6" x14ac:dyDescent="0.3">
      <c r="A24" s="1"/>
      <c r="B24" s="266"/>
      <c r="C24" s="254"/>
      <c r="D24" s="249"/>
      <c r="E24" s="38">
        <v>2025</v>
      </c>
      <c r="F24" s="39">
        <v>2025</v>
      </c>
    </row>
    <row r="25" spans="1:6" x14ac:dyDescent="0.3">
      <c r="A25" s="1"/>
      <c r="B25" s="266"/>
      <c r="C25" s="254"/>
      <c r="D25" s="249"/>
      <c r="E25" s="37" t="s">
        <v>33</v>
      </c>
      <c r="F25" s="40" t="s">
        <v>33</v>
      </c>
    </row>
    <row r="26" spans="1:6" s="45" customFormat="1" ht="12.75" thickBot="1" x14ac:dyDescent="0.25">
      <c r="A26" s="41"/>
      <c r="B26" s="42">
        <v>1</v>
      </c>
      <c r="C26" s="43">
        <v>2</v>
      </c>
      <c r="D26" s="43" t="s">
        <v>34</v>
      </c>
      <c r="E26" s="43">
        <v>3</v>
      </c>
      <c r="F26" s="44">
        <v>4</v>
      </c>
    </row>
    <row r="27" spans="1:6" x14ac:dyDescent="0.3">
      <c r="A27" s="1"/>
      <c r="B27" s="46" t="s">
        <v>35</v>
      </c>
      <c r="C27" s="47" t="s">
        <v>36</v>
      </c>
      <c r="D27" s="48" t="s">
        <v>37</v>
      </c>
      <c r="E27" s="49">
        <f>+E28+E29+E30+E31</f>
        <v>0</v>
      </c>
      <c r="F27" s="50">
        <f>+F28+F29+F30+F31</f>
        <v>0.44504100000000002</v>
      </c>
    </row>
    <row r="28" spans="1:6" x14ac:dyDescent="0.3">
      <c r="A28" s="1"/>
      <c r="B28" s="51" t="s">
        <v>38</v>
      </c>
      <c r="C28" s="52" t="s">
        <v>39</v>
      </c>
      <c r="D28" s="53" t="s">
        <v>37</v>
      </c>
      <c r="E28" s="54"/>
      <c r="F28" s="55"/>
    </row>
    <row r="29" spans="1:6" x14ac:dyDescent="0.3">
      <c r="A29" s="1"/>
      <c r="B29" s="51" t="s">
        <v>40</v>
      </c>
      <c r="C29" s="52" t="s">
        <v>41</v>
      </c>
      <c r="D29" s="53" t="s">
        <v>37</v>
      </c>
      <c r="E29" s="54"/>
      <c r="F29" s="55">
        <v>0.44204100000000002</v>
      </c>
    </row>
    <row r="30" spans="1:6" x14ac:dyDescent="0.3">
      <c r="A30" s="1"/>
      <c r="B30" s="51" t="s">
        <v>42</v>
      </c>
      <c r="C30" s="52" t="s">
        <v>43</v>
      </c>
      <c r="D30" s="53" t="s">
        <v>37</v>
      </c>
      <c r="E30" s="54"/>
      <c r="F30" s="55"/>
    </row>
    <row r="31" spans="1:6" ht="17.25" thickBot="1" x14ac:dyDescent="0.35">
      <c r="A31" s="1"/>
      <c r="B31" s="56" t="s">
        <v>44</v>
      </c>
      <c r="C31" s="57" t="s">
        <v>45</v>
      </c>
      <c r="D31" s="58" t="s">
        <v>37</v>
      </c>
      <c r="E31" s="59"/>
      <c r="F31" s="60">
        <v>3.0000000000000001E-3</v>
      </c>
    </row>
    <row r="32" spans="1:6" x14ac:dyDescent="0.3">
      <c r="A32" s="1"/>
      <c r="B32" s="46" t="s">
        <v>46</v>
      </c>
      <c r="C32" s="47" t="s">
        <v>47</v>
      </c>
      <c r="D32" s="48" t="s">
        <v>37</v>
      </c>
      <c r="E32" s="49">
        <f>+E33+E34</f>
        <v>0</v>
      </c>
      <c r="F32" s="50">
        <f>+F33+F34</f>
        <v>6.54E-2</v>
      </c>
    </row>
    <row r="33" spans="1:6" x14ac:dyDescent="0.3">
      <c r="A33" s="1"/>
      <c r="B33" s="51" t="s">
        <v>48</v>
      </c>
      <c r="C33" s="52" t="s">
        <v>49</v>
      </c>
      <c r="D33" s="53" t="s">
        <v>37</v>
      </c>
      <c r="E33" s="54"/>
      <c r="F33" s="55">
        <v>6.54E-2</v>
      </c>
    </row>
    <row r="34" spans="1:6" ht="17.25" thickBot="1" x14ac:dyDescent="0.35">
      <c r="A34" s="1"/>
      <c r="B34" s="56" t="s">
        <v>50</v>
      </c>
      <c r="C34" s="57" t="s">
        <v>51</v>
      </c>
      <c r="D34" s="58" t="s">
        <v>37</v>
      </c>
      <c r="E34" s="59"/>
      <c r="F34" s="60"/>
    </row>
    <row r="35" spans="1:6" x14ac:dyDescent="0.3">
      <c r="A35" s="1"/>
      <c r="B35" s="46" t="s">
        <v>52</v>
      </c>
      <c r="C35" s="47" t="s">
        <v>53</v>
      </c>
      <c r="D35" s="48" t="s">
        <v>37</v>
      </c>
      <c r="E35" s="49">
        <f>+E36+E37</f>
        <v>0</v>
      </c>
      <c r="F35" s="50">
        <f>+F36+F37</f>
        <v>9.6517999999999993E-2</v>
      </c>
    </row>
    <row r="36" spans="1:6" x14ac:dyDescent="0.3">
      <c r="A36" s="1"/>
      <c r="B36" s="51" t="s">
        <v>54</v>
      </c>
      <c r="C36" s="52" t="s">
        <v>55</v>
      </c>
      <c r="D36" s="53" t="s">
        <v>37</v>
      </c>
      <c r="E36" s="54"/>
      <c r="F36" s="55">
        <v>7.1612999999999996E-2</v>
      </c>
    </row>
    <row r="37" spans="1:6" ht="17.25" thickBot="1" x14ac:dyDescent="0.35">
      <c r="A37" s="1"/>
      <c r="B37" s="56" t="s">
        <v>56</v>
      </c>
      <c r="C37" s="57" t="s">
        <v>57</v>
      </c>
      <c r="D37" s="58" t="s">
        <v>37</v>
      </c>
      <c r="E37" s="59"/>
      <c r="F37" s="60">
        <v>2.4905E-2</v>
      </c>
    </row>
    <row r="38" spans="1:6" x14ac:dyDescent="0.3">
      <c r="A38" s="1"/>
      <c r="B38" s="46" t="s">
        <v>58</v>
      </c>
      <c r="C38" s="47" t="s">
        <v>59</v>
      </c>
      <c r="D38" s="48" t="s">
        <v>37</v>
      </c>
      <c r="E38" s="61">
        <f>+E39+E40+E41+SUMIF(E42,"&gt;=0",E42)</f>
        <v>0</v>
      </c>
      <c r="F38" s="62">
        <f>+F39+F40+F41+SUMIF(F42,"&gt;=0",F42)</f>
        <v>6.7274E-2</v>
      </c>
    </row>
    <row r="39" spans="1:6" x14ac:dyDescent="0.3">
      <c r="A39" s="1"/>
      <c r="B39" s="51" t="s">
        <v>60</v>
      </c>
      <c r="C39" s="63" t="s">
        <v>61</v>
      </c>
      <c r="D39" s="53" t="s">
        <v>37</v>
      </c>
      <c r="E39" s="54"/>
      <c r="F39" s="55"/>
    </row>
    <row r="40" spans="1:6" x14ac:dyDescent="0.3">
      <c r="A40" s="1"/>
      <c r="B40" s="51" t="s">
        <v>62</v>
      </c>
      <c r="C40" s="63" t="s">
        <v>63</v>
      </c>
      <c r="D40" s="53" t="s">
        <v>37</v>
      </c>
      <c r="E40" s="54"/>
      <c r="F40" s="55"/>
    </row>
    <row r="41" spans="1:6" x14ac:dyDescent="0.3">
      <c r="A41" s="1"/>
      <c r="B41" s="51" t="s">
        <v>64</v>
      </c>
      <c r="C41" s="52" t="s">
        <v>65</v>
      </c>
      <c r="D41" s="53" t="s">
        <v>37</v>
      </c>
      <c r="E41" s="54"/>
      <c r="F41" s="55">
        <v>1.32E-2</v>
      </c>
    </row>
    <row r="42" spans="1:6" ht="17.25" thickBot="1" x14ac:dyDescent="0.35">
      <c r="A42" s="1"/>
      <c r="B42" s="56" t="s">
        <v>66</v>
      </c>
      <c r="C42" s="64" t="s">
        <v>67</v>
      </c>
      <c r="D42" s="58" t="s">
        <v>37</v>
      </c>
      <c r="E42" s="65">
        <f>+E97</f>
        <v>0</v>
      </c>
      <c r="F42" s="66">
        <f>+F97</f>
        <v>5.4073999999999997E-2</v>
      </c>
    </row>
    <row r="43" spans="1:6" x14ac:dyDescent="0.3">
      <c r="A43" s="1"/>
      <c r="B43" s="46" t="s">
        <v>68</v>
      </c>
      <c r="C43" s="47" t="s">
        <v>69</v>
      </c>
      <c r="D43" s="48" t="s">
        <v>37</v>
      </c>
      <c r="E43" s="49">
        <f>+E44+E45+E46</f>
        <v>0</v>
      </c>
      <c r="F43" s="50">
        <f>+F44+F45+F46</f>
        <v>0.01</v>
      </c>
    </row>
    <row r="44" spans="1:6" x14ac:dyDescent="0.3">
      <c r="A44" s="1"/>
      <c r="B44" s="51" t="s">
        <v>70</v>
      </c>
      <c r="C44" s="52" t="s">
        <v>71</v>
      </c>
      <c r="D44" s="53" t="s">
        <v>37</v>
      </c>
      <c r="E44" s="54"/>
      <c r="F44" s="55"/>
    </row>
    <row r="45" spans="1:6" x14ac:dyDescent="0.3">
      <c r="A45" s="1"/>
      <c r="B45" s="51" t="s">
        <v>72</v>
      </c>
      <c r="C45" s="52" t="s">
        <v>73</v>
      </c>
      <c r="D45" s="53" t="s">
        <v>37</v>
      </c>
      <c r="E45" s="54"/>
      <c r="F45" s="55">
        <v>0.01</v>
      </c>
    </row>
    <row r="46" spans="1:6" ht="17.25" thickBot="1" x14ac:dyDescent="0.35">
      <c r="A46" s="1"/>
      <c r="B46" s="56" t="s">
        <v>74</v>
      </c>
      <c r="C46" s="57" t="s">
        <v>75</v>
      </c>
      <c r="D46" s="58" t="s">
        <v>37</v>
      </c>
      <c r="E46" s="59"/>
      <c r="F46" s="60"/>
    </row>
    <row r="47" spans="1:6" x14ac:dyDescent="0.3">
      <c r="A47" s="1"/>
      <c r="B47" s="67" t="s">
        <v>76</v>
      </c>
      <c r="C47" s="20" t="s">
        <v>77</v>
      </c>
      <c r="D47" s="68" t="s">
        <v>37</v>
      </c>
      <c r="E47" s="69"/>
      <c r="F47" s="70">
        <v>6.3499999999999997E-3</v>
      </c>
    </row>
    <row r="48" spans="1:6" x14ac:dyDescent="0.3">
      <c r="A48" s="1"/>
      <c r="B48" s="67" t="s">
        <v>78</v>
      </c>
      <c r="C48" s="20" t="s">
        <v>79</v>
      </c>
      <c r="D48" s="68" t="s">
        <v>37</v>
      </c>
      <c r="E48" s="71"/>
      <c r="F48" s="72"/>
    </row>
    <row r="49" spans="1:6" ht="17.25" thickBot="1" x14ac:dyDescent="0.35">
      <c r="A49" s="1"/>
      <c r="B49" s="73" t="s">
        <v>80</v>
      </c>
      <c r="C49" s="74" t="s">
        <v>81</v>
      </c>
      <c r="D49" s="75" t="s">
        <v>37</v>
      </c>
      <c r="E49" s="76"/>
      <c r="F49" s="77"/>
    </row>
    <row r="50" spans="1:6" x14ac:dyDescent="0.3">
      <c r="A50" s="1"/>
      <c r="B50" s="67" t="s">
        <v>82</v>
      </c>
      <c r="C50" s="78" t="s">
        <v>83</v>
      </c>
      <c r="D50" s="79" t="s">
        <v>37</v>
      </c>
      <c r="E50" s="69"/>
      <c r="F50" s="70">
        <v>4.4500999999999999E-2</v>
      </c>
    </row>
    <row r="51" spans="1:6" ht="17.25" thickBot="1" x14ac:dyDescent="0.35">
      <c r="A51" s="1"/>
      <c r="B51" s="56" t="s">
        <v>84</v>
      </c>
      <c r="C51" s="57" t="s">
        <v>85</v>
      </c>
      <c r="D51" s="58" t="s">
        <v>37</v>
      </c>
      <c r="E51" s="59"/>
      <c r="F51" s="60"/>
    </row>
    <row r="52" spans="1:6" ht="17.25" thickBot="1" x14ac:dyDescent="0.35">
      <c r="A52" s="1"/>
      <c r="B52" s="80" t="s">
        <v>86</v>
      </c>
      <c r="C52" s="81" t="s">
        <v>87</v>
      </c>
      <c r="D52" s="82" t="s">
        <v>37</v>
      </c>
      <c r="E52" s="83">
        <f>+E27+E32+E35+E38+E47+E48+E49+E50+E43</f>
        <v>0</v>
      </c>
      <c r="F52" s="84">
        <f>+F27+F32+F35+F38+F47+F48+F49+F50+F43</f>
        <v>0.73508400000000007</v>
      </c>
    </row>
    <row r="53" spans="1:6" ht="17.25" thickBot="1" x14ac:dyDescent="0.35">
      <c r="A53" s="1"/>
      <c r="B53" s="85"/>
      <c r="C53" s="86"/>
      <c r="D53" s="87"/>
      <c r="E53" s="86"/>
      <c r="F53" s="86"/>
    </row>
    <row r="54" spans="1:6" x14ac:dyDescent="0.3">
      <c r="A54" s="1"/>
      <c r="B54" s="88" t="s">
        <v>88</v>
      </c>
      <c r="C54" s="89" t="s">
        <v>89</v>
      </c>
      <c r="D54" s="90" t="s">
        <v>90</v>
      </c>
      <c r="E54" s="91"/>
      <c r="F54" s="92">
        <v>0.14000000000000001</v>
      </c>
    </row>
    <row r="55" spans="1:6" x14ac:dyDescent="0.3">
      <c r="A55" s="1"/>
      <c r="B55" s="93" t="s">
        <v>91</v>
      </c>
      <c r="C55" s="94" t="s">
        <v>92</v>
      </c>
      <c r="D55" s="95" t="s">
        <v>93</v>
      </c>
      <c r="E55" s="54"/>
      <c r="F55" s="96" t="s">
        <v>94</v>
      </c>
    </row>
    <row r="56" spans="1:6" x14ac:dyDescent="0.3">
      <c r="A56" s="1"/>
      <c r="B56" s="93" t="s">
        <v>95</v>
      </c>
      <c r="C56" s="97" t="s">
        <v>96</v>
      </c>
      <c r="D56" s="95" t="s">
        <v>93</v>
      </c>
      <c r="E56" s="54"/>
      <c r="F56" s="96" t="s">
        <v>94</v>
      </c>
    </row>
    <row r="57" spans="1:6" x14ac:dyDescent="0.3">
      <c r="A57" s="1"/>
      <c r="B57" s="93" t="s">
        <v>97</v>
      </c>
      <c r="C57" s="94" t="s">
        <v>98</v>
      </c>
      <c r="D57" s="95" t="s">
        <v>93</v>
      </c>
      <c r="E57" s="98" t="s">
        <v>94</v>
      </c>
      <c r="F57" s="55">
        <v>1.7999999999999999E-2</v>
      </c>
    </row>
    <row r="58" spans="1:6" x14ac:dyDescent="0.3">
      <c r="A58" s="1"/>
      <c r="B58" s="93" t="s">
        <v>99</v>
      </c>
      <c r="C58" s="97" t="s">
        <v>100</v>
      </c>
      <c r="D58" s="95" t="s">
        <v>93</v>
      </c>
      <c r="E58" s="98" t="s">
        <v>94</v>
      </c>
      <c r="F58" s="55">
        <v>1.7999999999999999E-2</v>
      </c>
    </row>
    <row r="59" spans="1:6" x14ac:dyDescent="0.3">
      <c r="A59" s="1"/>
      <c r="B59" s="93" t="s">
        <v>101</v>
      </c>
      <c r="C59" s="94" t="s">
        <v>102</v>
      </c>
      <c r="D59" s="95" t="s">
        <v>93</v>
      </c>
      <c r="E59" s="98" t="s">
        <v>94</v>
      </c>
      <c r="F59" s="55"/>
    </row>
    <row r="60" spans="1:6" x14ac:dyDescent="0.3">
      <c r="A60" s="1"/>
      <c r="B60" s="93" t="s">
        <v>103</v>
      </c>
      <c r="C60" s="94" t="s">
        <v>104</v>
      </c>
      <c r="D60" s="95" t="s">
        <v>93</v>
      </c>
      <c r="E60" s="98" t="s">
        <v>94</v>
      </c>
      <c r="F60" s="55"/>
    </row>
    <row r="61" spans="1:6" x14ac:dyDescent="0.3">
      <c r="A61" s="1"/>
      <c r="B61" s="93" t="s">
        <v>105</v>
      </c>
      <c r="C61" s="94" t="s">
        <v>106</v>
      </c>
      <c r="D61" s="95" t="s">
        <v>93</v>
      </c>
      <c r="E61" s="71"/>
      <c r="F61" s="55"/>
    </row>
    <row r="62" spans="1:6" x14ac:dyDescent="0.3">
      <c r="A62" s="1"/>
      <c r="B62" s="93" t="s">
        <v>107</v>
      </c>
      <c r="C62" s="94" t="s">
        <v>108</v>
      </c>
      <c r="D62" s="95" t="s">
        <v>93</v>
      </c>
      <c r="E62" s="71"/>
      <c r="F62" s="55"/>
    </row>
    <row r="63" spans="1:6" ht="17.25" thickBot="1" x14ac:dyDescent="0.35">
      <c r="A63" s="1"/>
      <c r="B63" s="99" t="s">
        <v>109</v>
      </c>
      <c r="C63" s="100" t="s">
        <v>110</v>
      </c>
      <c r="D63" s="101" t="s">
        <v>111</v>
      </c>
      <c r="E63" s="76"/>
      <c r="F63" s="77"/>
    </row>
    <row r="64" spans="1:6" x14ac:dyDescent="0.3">
      <c r="A64" s="1"/>
      <c r="B64" s="6"/>
      <c r="C64" s="1"/>
      <c r="D64" s="1"/>
      <c r="E64" s="1"/>
      <c r="F64" s="1"/>
    </row>
    <row r="65" spans="1:6" x14ac:dyDescent="0.3">
      <c r="A65" s="1"/>
      <c r="B65" s="6" t="s">
        <v>112</v>
      </c>
      <c r="C65" s="1"/>
      <c r="D65" s="1"/>
      <c r="E65" s="1"/>
      <c r="F65" s="1"/>
    </row>
    <row r="66" spans="1:6" x14ac:dyDescent="0.3">
      <c r="A66" s="1"/>
      <c r="B66" s="102" t="s">
        <v>113</v>
      </c>
      <c r="C66" s="103"/>
      <c r="D66" s="1"/>
      <c r="E66" s="1"/>
      <c r="F66" s="1"/>
    </row>
    <row r="67" spans="1:6" x14ac:dyDescent="0.3">
      <c r="A67" s="1"/>
      <c r="B67" s="102" t="s">
        <v>114</v>
      </c>
      <c r="C67" s="1"/>
      <c r="D67" s="1"/>
      <c r="E67" s="1"/>
      <c r="F67" s="1"/>
    </row>
    <row r="68" spans="1:6" x14ac:dyDescent="0.3">
      <c r="A68" s="1"/>
      <c r="B68" s="102" t="s">
        <v>115</v>
      </c>
      <c r="C68" s="1"/>
      <c r="D68" s="1"/>
      <c r="E68" s="1"/>
      <c r="F68" s="1"/>
    </row>
    <row r="69" spans="1:6" x14ac:dyDescent="0.3">
      <c r="A69" s="1"/>
      <c r="B69" s="102" t="s">
        <v>116</v>
      </c>
      <c r="C69" s="1"/>
      <c r="D69" s="1"/>
      <c r="E69" s="1"/>
      <c r="F69" s="1"/>
    </row>
    <row r="70" spans="1:6" x14ac:dyDescent="0.3">
      <c r="A70" s="1"/>
      <c r="B70" s="102" t="s">
        <v>117</v>
      </c>
      <c r="C70" s="1"/>
      <c r="D70" s="1"/>
      <c r="E70" s="1"/>
      <c r="F70" s="1"/>
    </row>
    <row r="71" spans="1:6" x14ac:dyDescent="0.3">
      <c r="A71" s="1"/>
      <c r="B71" s="103"/>
      <c r="C71" s="1"/>
      <c r="D71" s="1"/>
      <c r="E71" s="1"/>
      <c r="F71" s="1"/>
    </row>
    <row r="72" spans="1:6" ht="17.25" thickBot="1" x14ac:dyDescent="0.35">
      <c r="A72" s="1"/>
      <c r="B72" s="19" t="s">
        <v>118</v>
      </c>
      <c r="C72" s="1"/>
      <c r="D72" s="1"/>
      <c r="E72" s="1"/>
      <c r="F72" s="1"/>
    </row>
    <row r="73" spans="1:6" ht="21" thickBot="1" x14ac:dyDescent="0.35">
      <c r="A73" s="1"/>
      <c r="B73" s="257" t="s">
        <v>119</v>
      </c>
      <c r="C73" s="251"/>
      <c r="D73" s="251"/>
      <c r="E73" s="251"/>
      <c r="F73" s="252"/>
    </row>
    <row r="74" spans="1:6" x14ac:dyDescent="0.3">
      <c r="A74" s="1"/>
      <c r="B74" s="268"/>
      <c r="C74" s="267" t="s">
        <v>120</v>
      </c>
      <c r="D74" s="260" t="s">
        <v>121</v>
      </c>
      <c r="E74" s="35" t="s">
        <v>19</v>
      </c>
      <c r="F74" s="36" t="s">
        <v>20</v>
      </c>
    </row>
    <row r="75" spans="1:6" x14ac:dyDescent="0.3">
      <c r="A75" s="1"/>
      <c r="B75" s="253"/>
      <c r="C75" s="254"/>
      <c r="D75" s="269"/>
      <c r="E75" s="37" t="s">
        <v>33</v>
      </c>
      <c r="F75" s="40" t="s">
        <v>33</v>
      </c>
    </row>
    <row r="76" spans="1:6" ht="17.25" thickBot="1" x14ac:dyDescent="0.35">
      <c r="A76" s="1"/>
      <c r="B76" s="104">
        <v>1</v>
      </c>
      <c r="C76" s="105">
        <v>2</v>
      </c>
      <c r="D76" s="105" t="s">
        <v>34</v>
      </c>
      <c r="E76" s="106" t="s">
        <v>122</v>
      </c>
      <c r="F76" s="107" t="s">
        <v>123</v>
      </c>
    </row>
    <row r="77" spans="1:6" x14ac:dyDescent="0.3">
      <c r="A77" s="1"/>
      <c r="B77" s="108" t="s">
        <v>124</v>
      </c>
      <c r="C77" s="109" t="s">
        <v>125</v>
      </c>
      <c r="D77" s="110" t="s">
        <v>126</v>
      </c>
      <c r="E77" s="49" t="str">
        <f>+IFERROR(+IF(E55&lt;&gt;0,E52/E55,IF(E62&lt;&gt;0,E52/E62,E52/E61))," ")</f>
        <v xml:space="preserve"> </v>
      </c>
      <c r="F77" s="50">
        <f>IFERROR(IF((F57+F59)&lt;&gt;0,F52/(F57+F59),IF(F61&lt;&gt;0,F52/F61,F52/F62)),"  ")</f>
        <v>40.838000000000008</v>
      </c>
    </row>
    <row r="78" spans="1:6" x14ac:dyDescent="0.3">
      <c r="A78" s="1"/>
      <c r="B78" s="93" t="s">
        <v>127</v>
      </c>
      <c r="C78" s="111" t="s">
        <v>128</v>
      </c>
      <c r="D78" s="95" t="s">
        <v>37</v>
      </c>
      <c r="E78" s="112">
        <f>IFERROR(+E79+E80,0)</f>
        <v>0</v>
      </c>
      <c r="F78" s="113">
        <f>IFERROR(+F79+F80,0)</f>
        <v>0</v>
      </c>
    </row>
    <row r="79" spans="1:6" ht="28.5" x14ac:dyDescent="0.3">
      <c r="A79" s="1"/>
      <c r="B79" s="114" t="s">
        <v>129</v>
      </c>
      <c r="C79" s="94" t="s">
        <v>130</v>
      </c>
      <c r="D79" s="95" t="s">
        <v>37</v>
      </c>
      <c r="E79" s="54"/>
      <c r="F79" s="55">
        <v>0</v>
      </c>
    </row>
    <row r="80" spans="1:6" ht="28.5" x14ac:dyDescent="0.3">
      <c r="A80" s="1"/>
      <c r="B80" s="114" t="s">
        <v>131</v>
      </c>
      <c r="C80" s="94" t="s">
        <v>132</v>
      </c>
      <c r="D80" s="95" t="s">
        <v>37</v>
      </c>
      <c r="E80" s="54"/>
      <c r="F80" s="55">
        <v>0</v>
      </c>
    </row>
    <row r="81" spans="1:9" x14ac:dyDescent="0.3">
      <c r="A81" s="1"/>
      <c r="B81" s="93" t="s">
        <v>133</v>
      </c>
      <c r="C81" s="111" t="s">
        <v>134</v>
      </c>
      <c r="D81" s="95" t="s">
        <v>37</v>
      </c>
      <c r="E81" s="112">
        <f>IFERROR(+E52+E78,0)</f>
        <v>0</v>
      </c>
      <c r="F81" s="113">
        <f>IFERROR(+F52+F78,0)</f>
        <v>0.73508400000000007</v>
      </c>
    </row>
    <row r="82" spans="1:9" x14ac:dyDescent="0.3">
      <c r="A82" s="1"/>
      <c r="B82" s="93" t="s">
        <v>135</v>
      </c>
      <c r="C82" s="94" t="s">
        <v>136</v>
      </c>
      <c r="D82" s="95" t="s">
        <v>37</v>
      </c>
      <c r="E82" s="54"/>
      <c r="F82" s="55">
        <v>1.7271999999999999E-2</v>
      </c>
    </row>
    <row r="83" spans="1:9" ht="42.75" x14ac:dyDescent="0.3">
      <c r="A83" s="1"/>
      <c r="B83" s="93" t="s">
        <v>137</v>
      </c>
      <c r="C83" s="115" t="s">
        <v>138</v>
      </c>
      <c r="D83" s="95" t="s">
        <v>139</v>
      </c>
      <c r="E83" s="116" t="str">
        <f>IFERROR(+(E82/E81)*100," ")</f>
        <v xml:space="preserve"> </v>
      </c>
      <c r="F83" s="117">
        <f>IFERROR(+(F82/F81)*100," ")</f>
        <v>2.3496634398245639</v>
      </c>
    </row>
    <row r="84" spans="1:9" x14ac:dyDescent="0.3">
      <c r="A84" s="1"/>
      <c r="B84" s="93" t="s">
        <v>140</v>
      </c>
      <c r="C84" s="111" t="s">
        <v>141</v>
      </c>
      <c r="D84" s="95" t="s">
        <v>37</v>
      </c>
      <c r="E84" s="118">
        <f>+IF(E19-E39-E40&gt;=0,E19-E39-E40,"0,000000")</f>
        <v>0</v>
      </c>
      <c r="F84" s="119">
        <f>+IF(F19-F39-F40&gt;=0,F19-F39-F40,"0,000000")</f>
        <v>0</v>
      </c>
      <c r="I84" s="120"/>
    </row>
    <row r="85" spans="1:9" x14ac:dyDescent="0.3">
      <c r="A85" s="1"/>
      <c r="B85" s="93" t="s">
        <v>142</v>
      </c>
      <c r="C85" s="94" t="s">
        <v>143</v>
      </c>
      <c r="D85" s="95" t="s">
        <v>37</v>
      </c>
      <c r="E85" s="121">
        <f>IFERROR(+E82-E84," ")</f>
        <v>0</v>
      </c>
      <c r="F85" s="113">
        <f>IFERROR(+F82-F84," ")</f>
        <v>1.7271999999999999E-2</v>
      </c>
    </row>
    <row r="86" spans="1:9" x14ac:dyDescent="0.3">
      <c r="A86" s="1"/>
      <c r="B86" s="93" t="s">
        <v>144</v>
      </c>
      <c r="C86" s="94" t="s">
        <v>145</v>
      </c>
      <c r="D86" s="95" t="s">
        <v>37</v>
      </c>
      <c r="E86" s="112">
        <f>IFERROR(+E81+E82," ")</f>
        <v>0</v>
      </c>
      <c r="F86" s="113">
        <f>IFERROR(+F81+F82," ")</f>
        <v>0.75235600000000002</v>
      </c>
    </row>
    <row r="87" spans="1:9" x14ac:dyDescent="0.3">
      <c r="A87" s="1"/>
      <c r="B87" s="122" t="s">
        <v>146</v>
      </c>
      <c r="C87" s="94" t="s">
        <v>147</v>
      </c>
      <c r="D87" s="95" t="s">
        <v>93</v>
      </c>
      <c r="E87" s="123">
        <f>+IF(E55&lt;&gt;0,E55,IF(E62&lt;&gt;0,E62,E61))</f>
        <v>0</v>
      </c>
      <c r="F87" s="124">
        <f>+IF((F57+F59)&lt;&gt;0,F57+F59,IF(F61&lt;&gt;0,F61,F62))</f>
        <v>1.7999999999999999E-2</v>
      </c>
    </row>
    <row r="88" spans="1:9" x14ac:dyDescent="0.3">
      <c r="A88" s="1"/>
      <c r="B88" s="93" t="s">
        <v>148</v>
      </c>
      <c r="C88" s="94" t="s">
        <v>149</v>
      </c>
      <c r="D88" s="95" t="s">
        <v>126</v>
      </c>
      <c r="E88" s="116" t="str">
        <f>IFERROR(FLOOR(+E86/E87,0.01)," ")</f>
        <v xml:space="preserve"> </v>
      </c>
      <c r="F88" s="117">
        <f>IFERROR(FLOOR(+F86/F87,0.01)," ")</f>
        <v>41.79</v>
      </c>
    </row>
    <row r="89" spans="1:9" x14ac:dyDescent="0.3">
      <c r="A89" s="1"/>
      <c r="B89" s="93" t="s">
        <v>150</v>
      </c>
      <c r="C89" s="94" t="s">
        <v>151</v>
      </c>
      <c r="D89" s="95" t="s">
        <v>126</v>
      </c>
      <c r="E89" s="125"/>
      <c r="F89" s="126">
        <f>F88*1.12</f>
        <v>46.8048</v>
      </c>
    </row>
    <row r="90" spans="1:9" ht="17.25" thickBot="1" x14ac:dyDescent="0.35">
      <c r="A90" s="1"/>
      <c r="B90" s="127" t="s">
        <v>152</v>
      </c>
      <c r="C90" s="128" t="s">
        <v>153</v>
      </c>
      <c r="D90" s="129" t="s">
        <v>126</v>
      </c>
      <c r="E90" s="130" t="str">
        <f>IFERROR(FLOOR(+IF((E39+E40)&lt;E18,(E52-E39-E40-E42+E18+E104)/E87,(E52-E97+E104)/E87),0.01)," ")</f>
        <v xml:space="preserve"> </v>
      </c>
      <c r="F90" s="131">
        <f>IFERROR(FLOOR(+IF((F39+F40)&lt;F18,(F52-F39-F40-F42+F18+F104)/F87,(F52-F97+F104)/F87),0.01)," ")</f>
        <v>52.83</v>
      </c>
    </row>
    <row r="91" spans="1:9" x14ac:dyDescent="0.3">
      <c r="A91" s="1"/>
      <c r="B91" s="85"/>
      <c r="C91" s="86"/>
      <c r="D91" s="87"/>
      <c r="E91" s="86"/>
      <c r="F91" s="86"/>
    </row>
    <row r="92" spans="1:9" ht="17.25" thickBot="1" x14ac:dyDescent="0.35">
      <c r="A92" s="1"/>
      <c r="B92" s="19" t="s">
        <v>154</v>
      </c>
      <c r="C92" s="1"/>
      <c r="D92" s="1"/>
      <c r="E92" s="1"/>
      <c r="F92" s="1"/>
    </row>
    <row r="93" spans="1:9" ht="21" thickBot="1" x14ac:dyDescent="0.35">
      <c r="A93" s="1"/>
      <c r="B93" s="257" t="s">
        <v>155</v>
      </c>
      <c r="C93" s="251"/>
      <c r="D93" s="251"/>
      <c r="E93" s="251"/>
      <c r="F93" s="252"/>
    </row>
    <row r="94" spans="1:9" x14ac:dyDescent="0.3">
      <c r="A94" s="1"/>
      <c r="B94" s="258" t="s">
        <v>30</v>
      </c>
      <c r="C94" s="260" t="s">
        <v>156</v>
      </c>
      <c r="D94" s="260" t="s">
        <v>157</v>
      </c>
      <c r="E94" s="35" t="s">
        <v>19</v>
      </c>
      <c r="F94" s="36" t="s">
        <v>20</v>
      </c>
    </row>
    <row r="95" spans="1:9" ht="29.25" thickBot="1" x14ac:dyDescent="0.35">
      <c r="A95" s="1"/>
      <c r="B95" s="259"/>
      <c r="C95" s="261"/>
      <c r="D95" s="261"/>
      <c r="E95" s="132" t="s">
        <v>158</v>
      </c>
      <c r="F95" s="133" t="s">
        <v>158</v>
      </c>
    </row>
    <row r="96" spans="1:9" ht="17.25" thickBot="1" x14ac:dyDescent="0.35">
      <c r="A96" s="1"/>
      <c r="B96" s="134">
        <v>1</v>
      </c>
      <c r="C96" s="135">
        <v>2</v>
      </c>
      <c r="D96" s="135" t="s">
        <v>34</v>
      </c>
      <c r="E96" s="135">
        <v>3</v>
      </c>
      <c r="F96" s="136">
        <v>4</v>
      </c>
    </row>
    <row r="97" spans="1:6" x14ac:dyDescent="0.3">
      <c r="A97" s="1"/>
      <c r="B97" s="137" t="s">
        <v>66</v>
      </c>
      <c r="C97" s="89" t="s">
        <v>159</v>
      </c>
      <c r="D97" s="90" t="s">
        <v>37</v>
      </c>
      <c r="E97" s="138"/>
      <c r="F97" s="139">
        <v>5.4073999999999997E-2</v>
      </c>
    </row>
    <row r="98" spans="1:6" ht="28.5" x14ac:dyDescent="0.3">
      <c r="A98" s="1"/>
      <c r="B98" s="140" t="s">
        <v>160</v>
      </c>
      <c r="C98" s="141" t="s">
        <v>161</v>
      </c>
      <c r="D98" s="110" t="s">
        <v>37</v>
      </c>
      <c r="E98" s="54"/>
      <c r="F98" s="55">
        <v>0.27</v>
      </c>
    </row>
    <row r="99" spans="1:6" ht="42.75" x14ac:dyDescent="0.3">
      <c r="A99" s="1"/>
      <c r="B99" s="114" t="s">
        <v>162</v>
      </c>
      <c r="C99" s="142" t="s">
        <v>163</v>
      </c>
      <c r="D99" s="95" t="s">
        <v>37</v>
      </c>
      <c r="E99" s="54"/>
      <c r="F99" s="143"/>
    </row>
    <row r="100" spans="1:6" ht="42.75" x14ac:dyDescent="0.3">
      <c r="A100" s="1"/>
      <c r="B100" s="114" t="s">
        <v>164</v>
      </c>
      <c r="C100" s="142" t="s">
        <v>165</v>
      </c>
      <c r="D100" s="95" t="s">
        <v>37</v>
      </c>
      <c r="E100" s="54"/>
      <c r="F100" s="143"/>
    </row>
    <row r="101" spans="1:6" ht="28.5" x14ac:dyDescent="0.3">
      <c r="A101" s="1"/>
      <c r="B101" s="114" t="s">
        <v>166</v>
      </c>
      <c r="C101" s="142" t="s">
        <v>167</v>
      </c>
      <c r="D101" s="95" t="s">
        <v>37</v>
      </c>
      <c r="E101" s="54"/>
      <c r="F101" s="143"/>
    </row>
    <row r="102" spans="1:6" x14ac:dyDescent="0.3">
      <c r="A102" s="1"/>
      <c r="B102" s="114" t="s">
        <v>168</v>
      </c>
      <c r="C102" s="142" t="s">
        <v>169</v>
      </c>
      <c r="D102" s="95" t="s">
        <v>37</v>
      </c>
      <c r="E102" s="112">
        <f>+E97-E98-E99-E100-E101</f>
        <v>0</v>
      </c>
      <c r="F102" s="113">
        <f>+F97-F98-F99-F100-F101</f>
        <v>-0.21592600000000001</v>
      </c>
    </row>
    <row r="103" spans="1:6" ht="28.5" x14ac:dyDescent="0.3">
      <c r="A103" s="1"/>
      <c r="B103" s="114" t="s">
        <v>170</v>
      </c>
      <c r="C103" s="142" t="s">
        <v>171</v>
      </c>
      <c r="D103" s="95" t="s">
        <v>37</v>
      </c>
      <c r="E103" s="54"/>
      <c r="F103" s="55"/>
    </row>
    <row r="104" spans="1:6" ht="42.75" x14ac:dyDescent="0.3">
      <c r="A104" s="1"/>
      <c r="B104" s="114" t="s">
        <v>172</v>
      </c>
      <c r="C104" s="115" t="s">
        <v>173</v>
      </c>
      <c r="D104" s="95" t="s">
        <v>37</v>
      </c>
      <c r="E104" s="112">
        <f>IFERROR(+IF((E98+E99)&lt;(E105),E100+E101+E105,E98+E99+E100+E101),"  ")</f>
        <v>0</v>
      </c>
      <c r="F104" s="113">
        <f>IFERROR(+IF((F98+F99)&lt;(F105),F100+F101+F105,F98+F99+F100+F101)," ")</f>
        <v>0.27</v>
      </c>
    </row>
    <row r="105" spans="1:6" ht="28.5" x14ac:dyDescent="0.3">
      <c r="A105" s="1"/>
      <c r="B105" s="114" t="s">
        <v>174</v>
      </c>
      <c r="C105" s="115" t="s">
        <v>175</v>
      </c>
      <c r="D105" s="95" t="s">
        <v>37</v>
      </c>
      <c r="E105" s="54"/>
      <c r="F105" s="55">
        <v>5.4073999999999997E-2</v>
      </c>
    </row>
    <row r="106" spans="1:6" ht="29.25" thickBot="1" x14ac:dyDescent="0.35">
      <c r="A106" s="1"/>
      <c r="B106" s="144" t="s">
        <v>176</v>
      </c>
      <c r="C106" s="145" t="s">
        <v>177</v>
      </c>
      <c r="D106" s="129" t="s">
        <v>37</v>
      </c>
      <c r="E106" s="59"/>
      <c r="F106" s="60">
        <v>5.4073999999999997E-2</v>
      </c>
    </row>
    <row r="107" spans="1:6" ht="17.25" x14ac:dyDescent="0.3">
      <c r="A107" s="1"/>
      <c r="B107" s="34"/>
      <c r="C107" s="1"/>
      <c r="D107" s="1"/>
      <c r="E107" s="1"/>
      <c r="F107" s="1"/>
    </row>
    <row r="108" spans="1:6" x14ac:dyDescent="0.3">
      <c r="A108" s="1"/>
      <c r="B108" s="146"/>
      <c r="C108" s="1"/>
      <c r="D108" s="147"/>
      <c r="E108" s="148"/>
      <c r="F108" s="147"/>
    </row>
    <row r="109" spans="1:6" ht="17.25" thickBot="1" x14ac:dyDescent="0.35">
      <c r="A109" s="1"/>
      <c r="B109" s="19" t="s">
        <v>178</v>
      </c>
      <c r="C109" s="149"/>
      <c r="D109" s="149"/>
      <c r="E109" s="147"/>
      <c r="F109" s="147"/>
    </row>
    <row r="110" spans="1:6" ht="17.25" thickBot="1" x14ac:dyDescent="0.35">
      <c r="A110" s="1"/>
      <c r="B110" s="262" t="str">
        <f>+IF(AND([3]Identifikace!D21="Prosím vyberte",[3]Identifikace!N21="Prosím vyberte"),"Vyplňte, prosím, v listu Identifikace, zda uplatňujete dvousložkovou formu ceny.",IF(OR([3]Identifikace!D21="ano",[3]Identifikace!N21="ano"),"V listu Identifikace jste uvedli, že uplatňujete DVOUSLOŽKOVOU FORMU CENY, vyplňte, prosím, tuto tabulku.",IF([3]Identifikace!D21=[3]Identifikace!N21="ne""V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63"/>
      <c r="D110" s="263"/>
      <c r="E110" s="263"/>
      <c r="F110" s="264"/>
    </row>
    <row r="111" spans="1:6" ht="17.25" thickBot="1" x14ac:dyDescent="0.35">
      <c r="A111" s="1"/>
      <c r="B111" s="19"/>
      <c r="C111" s="149"/>
      <c r="D111" s="149"/>
      <c r="E111" s="147"/>
      <c r="F111" s="147"/>
    </row>
    <row r="112" spans="1:6" ht="21" thickBot="1" x14ac:dyDescent="0.35">
      <c r="A112" s="1"/>
      <c r="B112" s="250" t="s">
        <v>179</v>
      </c>
      <c r="C112" s="251"/>
      <c r="D112" s="251"/>
      <c r="E112" s="251"/>
      <c r="F112" s="252"/>
    </row>
    <row r="113" spans="1:6" x14ac:dyDescent="0.3">
      <c r="A113" s="1"/>
      <c r="B113" s="253"/>
      <c r="C113" s="254" t="s">
        <v>120</v>
      </c>
      <c r="D113" s="254" t="s">
        <v>121</v>
      </c>
      <c r="E113" s="150" t="s">
        <v>19</v>
      </c>
      <c r="F113" s="151" t="s">
        <v>20</v>
      </c>
    </row>
    <row r="114" spans="1:6" x14ac:dyDescent="0.3">
      <c r="A114" s="1"/>
      <c r="B114" s="253"/>
      <c r="C114" s="254"/>
      <c r="D114" s="254"/>
      <c r="E114" s="37" t="s">
        <v>33</v>
      </c>
      <c r="F114" s="40" t="s">
        <v>33</v>
      </c>
    </row>
    <row r="115" spans="1:6" ht="17.25" thickBot="1" x14ac:dyDescent="0.35">
      <c r="A115" s="1"/>
      <c r="B115" s="152">
        <v>1</v>
      </c>
      <c r="C115" s="106">
        <v>2</v>
      </c>
      <c r="D115" s="106" t="s">
        <v>34</v>
      </c>
      <c r="E115" s="106">
        <v>3</v>
      </c>
      <c r="F115" s="107">
        <v>4</v>
      </c>
    </row>
    <row r="116" spans="1:6" ht="28.5" x14ac:dyDescent="0.3">
      <c r="A116" s="1"/>
      <c r="B116" s="88" t="s">
        <v>180</v>
      </c>
      <c r="C116" s="89" t="s">
        <v>181</v>
      </c>
      <c r="D116" s="90" t="s">
        <v>37</v>
      </c>
      <c r="E116" s="138"/>
      <c r="F116" s="139"/>
    </row>
    <row r="117" spans="1:6" ht="28.5" x14ac:dyDescent="0.3">
      <c r="A117" s="1"/>
      <c r="B117" s="93" t="s">
        <v>182</v>
      </c>
      <c r="C117" s="94" t="s">
        <v>183</v>
      </c>
      <c r="D117" s="95" t="s">
        <v>139</v>
      </c>
      <c r="E117" s="116" t="str">
        <f>IFERROR(+(E116/E86)*100,"  ")</f>
        <v xml:space="preserve">  </v>
      </c>
      <c r="F117" s="117">
        <f>IFERROR(+(F116/F86)*100,"  ")</f>
        <v>0</v>
      </c>
    </row>
    <row r="118" spans="1:6" ht="28.5" x14ac:dyDescent="0.3">
      <c r="A118" s="1"/>
      <c r="B118" s="93" t="s">
        <v>184</v>
      </c>
      <c r="C118" s="94" t="s">
        <v>185</v>
      </c>
      <c r="D118" s="95" t="s">
        <v>37</v>
      </c>
      <c r="E118" s="112" t="str">
        <f>IF(E116&lt;&gt;0,E86-E116," ")</f>
        <v xml:space="preserve"> </v>
      </c>
      <c r="F118" s="113" t="str">
        <f>IF(F116&lt;&gt;0,F86-F116," ")</f>
        <v xml:space="preserve"> </v>
      </c>
    </row>
    <row r="119" spans="1:6" x14ac:dyDescent="0.3">
      <c r="A119" s="1"/>
      <c r="B119" s="93" t="s">
        <v>186</v>
      </c>
      <c r="C119" s="94" t="s">
        <v>187</v>
      </c>
      <c r="D119" s="95" t="s">
        <v>37</v>
      </c>
      <c r="E119" s="112" t="str">
        <f>IFERROR(IF(E117&lt;&gt;0,E81*(1-(E117/100))," "),"  ")</f>
        <v xml:space="preserve">  </v>
      </c>
      <c r="F119" s="113" t="str">
        <f>IFERROR(IF(F117&lt;&gt;0,F81*(1-(F117/100))," "),"  ")</f>
        <v xml:space="preserve"> </v>
      </c>
    </row>
    <row r="120" spans="1:6" x14ac:dyDescent="0.3">
      <c r="A120" s="1"/>
      <c r="B120" s="93" t="s">
        <v>188</v>
      </c>
      <c r="C120" s="94" t="s">
        <v>189</v>
      </c>
      <c r="D120" s="95" t="s">
        <v>37</v>
      </c>
      <c r="E120" s="112" t="str">
        <f>IFERROR(+E118-E119," ")</f>
        <v xml:space="preserve"> </v>
      </c>
      <c r="F120" s="113" t="str">
        <f>IFERROR(+F118-F119," ")</f>
        <v xml:space="preserve"> </v>
      </c>
    </row>
    <row r="121" spans="1:6" x14ac:dyDescent="0.3">
      <c r="A121" s="1"/>
      <c r="B121" s="93" t="s">
        <v>190</v>
      </c>
      <c r="C121" s="153" t="s">
        <v>191</v>
      </c>
      <c r="D121" s="95" t="s">
        <v>126</v>
      </c>
      <c r="E121" s="116" t="str">
        <f>IFERROR(FLOOR(+E118/E87,0.01)," ")</f>
        <v xml:space="preserve"> </v>
      </c>
      <c r="F121" s="117" t="str">
        <f>IFERROR(FLOOR(+F118/F87,0.01)," ")</f>
        <v xml:space="preserve"> </v>
      </c>
    </row>
    <row r="122" spans="1:6" x14ac:dyDescent="0.3">
      <c r="A122" s="1"/>
      <c r="B122" s="93" t="s">
        <v>192</v>
      </c>
      <c r="C122" s="153" t="s">
        <v>193</v>
      </c>
      <c r="D122" s="95" t="s">
        <v>126</v>
      </c>
      <c r="E122" s="125"/>
      <c r="F122" s="126"/>
    </row>
    <row r="123" spans="1:6" ht="30.75" customHeight="1" thickBot="1" x14ac:dyDescent="0.35">
      <c r="A123" s="1"/>
      <c r="B123" s="154" t="s">
        <v>194</v>
      </c>
      <c r="C123" s="255" t="s">
        <v>195</v>
      </c>
      <c r="D123" s="256"/>
      <c r="E123" s="155"/>
      <c r="F123" s="156"/>
    </row>
    <row r="124" spans="1:6" ht="17.25" x14ac:dyDescent="0.3">
      <c r="A124" s="1"/>
      <c r="B124" s="34"/>
      <c r="C124" s="1"/>
      <c r="D124" s="1"/>
      <c r="E124" s="1"/>
      <c r="F124" s="1"/>
    </row>
    <row r="125" spans="1:6" ht="17.25" x14ac:dyDescent="0.3">
      <c r="A125" s="1"/>
      <c r="B125" s="34"/>
      <c r="C125" s="1"/>
      <c r="D125" s="1"/>
      <c r="E125" s="1"/>
      <c r="F125" s="1"/>
    </row>
    <row r="126" spans="1:6" ht="17.25" thickBot="1" x14ac:dyDescent="0.35">
      <c r="A126" s="1"/>
      <c r="B126" s="19" t="s">
        <v>196</v>
      </c>
      <c r="C126" s="157"/>
      <c r="D126" s="157"/>
      <c r="E126" s="157"/>
      <c r="F126" s="158"/>
    </row>
    <row r="127" spans="1:6" ht="21" thickBot="1" x14ac:dyDescent="0.4">
      <c r="A127" s="1"/>
      <c r="B127" s="243" t="s">
        <v>197</v>
      </c>
      <c r="C127" s="244"/>
      <c r="D127" s="244"/>
      <c r="E127" s="244"/>
      <c r="F127" s="245"/>
    </row>
    <row r="128" spans="1:6" ht="17.25" thickBot="1" x14ac:dyDescent="0.35">
      <c r="A128" s="1"/>
      <c r="B128" s="157" t="s">
        <v>198</v>
      </c>
      <c r="C128" s="157"/>
      <c r="D128" s="157"/>
      <c r="E128" s="157"/>
      <c r="F128" s="157"/>
    </row>
    <row r="129" spans="1:8" x14ac:dyDescent="0.3">
      <c r="A129" s="1"/>
      <c r="B129" s="246" t="s">
        <v>30</v>
      </c>
      <c r="C129" s="248" t="s">
        <v>31</v>
      </c>
      <c r="D129" s="237" t="s">
        <v>121</v>
      </c>
      <c r="E129" s="159" t="s">
        <v>19</v>
      </c>
      <c r="F129" s="25" t="s">
        <v>20</v>
      </c>
    </row>
    <row r="130" spans="1:8" x14ac:dyDescent="0.3">
      <c r="A130" s="1"/>
      <c r="B130" s="247"/>
      <c r="C130" s="249"/>
      <c r="D130" s="238"/>
      <c r="E130" s="38" t="s">
        <v>199</v>
      </c>
      <c r="F130" s="39" t="s">
        <v>199</v>
      </c>
    </row>
    <row r="131" spans="1:8" x14ac:dyDescent="0.3">
      <c r="A131" s="1"/>
      <c r="B131" s="247"/>
      <c r="C131" s="249"/>
      <c r="D131" s="239"/>
      <c r="E131" s="38" t="s">
        <v>33</v>
      </c>
      <c r="F131" s="39" t="s">
        <v>33</v>
      </c>
    </row>
    <row r="132" spans="1:8" ht="17.25" thickBot="1" x14ac:dyDescent="0.35">
      <c r="A132" s="1"/>
      <c r="B132" s="160">
        <v>1</v>
      </c>
      <c r="C132" s="161">
        <v>2</v>
      </c>
      <c r="D132" s="161" t="s">
        <v>34</v>
      </c>
      <c r="E132" s="161">
        <v>3</v>
      </c>
      <c r="F132" s="162">
        <v>4</v>
      </c>
    </row>
    <row r="133" spans="1:8" ht="18" thickBot="1" x14ac:dyDescent="0.35">
      <c r="A133" s="1"/>
      <c r="B133" s="240" t="s">
        <v>200</v>
      </c>
      <c r="C133" s="241"/>
      <c r="D133" s="241"/>
      <c r="E133" s="241"/>
      <c r="F133" s="242"/>
    </row>
    <row r="134" spans="1:8" ht="28.5" x14ac:dyDescent="0.3">
      <c r="A134" s="163"/>
      <c r="B134" s="164" t="s">
        <v>201</v>
      </c>
      <c r="C134" s="165" t="s">
        <v>202</v>
      </c>
      <c r="D134" s="166" t="s">
        <v>37</v>
      </c>
      <c r="E134" s="167"/>
      <c r="F134" s="168"/>
    </row>
    <row r="135" spans="1:8" x14ac:dyDescent="0.3">
      <c r="A135" s="163"/>
      <c r="B135" s="169" t="s">
        <v>203</v>
      </c>
      <c r="C135" s="170" t="s">
        <v>204</v>
      </c>
      <c r="D135" s="171" t="s">
        <v>94</v>
      </c>
      <c r="E135" s="172">
        <v>4.8999999999999998E-3</v>
      </c>
      <c r="F135" s="173">
        <v>4.8999999999999998E-3</v>
      </c>
    </row>
    <row r="136" spans="1:8" x14ac:dyDescent="0.3">
      <c r="A136" s="163"/>
      <c r="B136" s="169" t="s">
        <v>205</v>
      </c>
      <c r="C136" s="111" t="s">
        <v>206</v>
      </c>
      <c r="D136" s="171" t="s">
        <v>37</v>
      </c>
      <c r="E136" s="112" t="str">
        <f>IF(ISBLANK(E134),"  ",E134*E135)</f>
        <v xml:space="preserve">  </v>
      </c>
      <c r="F136" s="113" t="str">
        <f>IF(ISBLANK(F134),"  ",F134*F135)</f>
        <v xml:space="preserve">  </v>
      </c>
      <c r="G136" s="174"/>
    </row>
    <row r="137" spans="1:8" ht="29.25" x14ac:dyDescent="0.3">
      <c r="A137" s="163"/>
      <c r="B137" s="169" t="s">
        <v>207</v>
      </c>
      <c r="C137" s="175" t="s">
        <v>208</v>
      </c>
      <c r="D137" s="171" t="s">
        <v>37</v>
      </c>
      <c r="E137" s="176"/>
      <c r="F137" s="177">
        <v>26.443000000000001</v>
      </c>
    </row>
    <row r="138" spans="1:8" x14ac:dyDescent="0.3">
      <c r="A138" s="163"/>
      <c r="B138" s="169" t="s">
        <v>209</v>
      </c>
      <c r="C138" s="111" t="s">
        <v>210</v>
      </c>
      <c r="D138" s="171" t="s">
        <v>94</v>
      </c>
      <c r="E138" s="172">
        <v>9.1999999999999998E-3</v>
      </c>
      <c r="F138" s="173">
        <v>9.1999999999999998E-3</v>
      </c>
    </row>
    <row r="139" spans="1:8" x14ac:dyDescent="0.3">
      <c r="A139" s="163"/>
      <c r="B139" s="169" t="s">
        <v>211</v>
      </c>
      <c r="C139" s="111" t="s">
        <v>212</v>
      </c>
      <c r="D139" s="171" t="s">
        <v>37</v>
      </c>
      <c r="E139" s="112" t="str">
        <f>IF(ISBLANK(E137),"  ",E137*E138)</f>
        <v xml:space="preserve">  </v>
      </c>
      <c r="F139" s="113">
        <f>IF(ISBLANK(F137)," ",F137*F138)</f>
        <v>0.24327560000000001</v>
      </c>
      <c r="G139" s="174"/>
    </row>
    <row r="140" spans="1:8" ht="42.75" x14ac:dyDescent="0.3">
      <c r="A140" s="163"/>
      <c r="B140" s="169" t="s">
        <v>213</v>
      </c>
      <c r="C140" s="111" t="s">
        <v>214</v>
      </c>
      <c r="D140" s="171" t="s">
        <v>37</v>
      </c>
      <c r="E140" s="176"/>
      <c r="F140" s="178"/>
      <c r="G140" s="174"/>
    </row>
    <row r="141" spans="1:8" ht="42.75" x14ac:dyDescent="0.3">
      <c r="A141" s="163"/>
      <c r="B141" s="169" t="s">
        <v>215</v>
      </c>
      <c r="C141" s="111" t="s">
        <v>216</v>
      </c>
      <c r="D141" s="171" t="s">
        <v>37</v>
      </c>
      <c r="E141" s="176"/>
      <c r="F141" s="178"/>
    </row>
    <row r="142" spans="1:8" x14ac:dyDescent="0.3">
      <c r="A142" s="163"/>
      <c r="B142" s="169" t="s">
        <v>217</v>
      </c>
      <c r="C142" s="111" t="s">
        <v>218</v>
      </c>
      <c r="D142" s="171" t="s">
        <v>37</v>
      </c>
      <c r="E142" s="179">
        <v>7.0000000000000007E-2</v>
      </c>
      <c r="F142" s="180">
        <v>7.0000000000000007E-2</v>
      </c>
    </row>
    <row r="143" spans="1:8" x14ac:dyDescent="0.3">
      <c r="A143" s="163"/>
      <c r="B143" s="169" t="s">
        <v>219</v>
      </c>
      <c r="C143" s="111" t="s">
        <v>220</v>
      </c>
      <c r="D143" s="171" t="s">
        <v>94</v>
      </c>
      <c r="E143" s="112" t="str">
        <f>+IF(ISBLANK(E141),"  ",E141*E142)</f>
        <v xml:space="preserve">  </v>
      </c>
      <c r="F143" s="113" t="str">
        <f>+IF(ISBLANK(F141),"  ",F141*F142)</f>
        <v xml:space="preserve">  </v>
      </c>
      <c r="G143" s="174"/>
    </row>
    <row r="144" spans="1:8" ht="17.25" thickBot="1" x14ac:dyDescent="0.35">
      <c r="A144" s="163"/>
      <c r="B144" s="181" t="s">
        <v>221</v>
      </c>
      <c r="C144" s="100" t="s">
        <v>222</v>
      </c>
      <c r="D144" s="101" t="s">
        <v>37</v>
      </c>
      <c r="E144" s="182">
        <f>+SUMIF(E136,"&gt;=0",E136)+SUMIF(E139,"&gt;=0",E139)+SUMIF(E140,"&gt;=0",E140)+SUMIF(E143,"&gt;=0",E143)</f>
        <v>0</v>
      </c>
      <c r="F144" s="66">
        <f>+SUMIF(F136,"&gt;=0",F136)+SUMIF(F139,"&gt;=0",F139)+SUMIF(F140,"&gt;=0",F140)+SUMIF(F143,"&gt;=0",F143)</f>
        <v>0.24327560000000001</v>
      </c>
      <c r="H144" s="183"/>
    </row>
    <row r="145" spans="1:6" ht="18" thickBot="1" x14ac:dyDescent="0.35">
      <c r="A145" s="1"/>
      <c r="B145" s="222" t="s">
        <v>223</v>
      </c>
      <c r="C145" s="223"/>
      <c r="D145" s="223"/>
      <c r="E145" s="223"/>
      <c r="F145" s="224"/>
    </row>
    <row r="146" spans="1:6" ht="30" x14ac:dyDescent="0.3">
      <c r="A146" s="163"/>
      <c r="B146" s="184" t="s">
        <v>224</v>
      </c>
      <c r="C146" s="165" t="s">
        <v>225</v>
      </c>
      <c r="D146" s="90" t="s">
        <v>226</v>
      </c>
      <c r="E146" s="167"/>
      <c r="F146" s="168">
        <v>0.9</v>
      </c>
    </row>
    <row r="147" spans="1:6" x14ac:dyDescent="0.3">
      <c r="A147" s="163"/>
      <c r="B147" s="185" t="s">
        <v>227</v>
      </c>
      <c r="C147" s="111" t="s">
        <v>228</v>
      </c>
      <c r="D147" s="186" t="s">
        <v>94</v>
      </c>
      <c r="E147" s="187">
        <v>1.07</v>
      </c>
      <c r="F147" s="188">
        <v>1.07</v>
      </c>
    </row>
    <row r="148" spans="1:6" ht="29.25" thickBot="1" x14ac:dyDescent="0.35">
      <c r="A148" s="163"/>
      <c r="B148" s="189" t="s">
        <v>229</v>
      </c>
      <c r="C148" s="100" t="s">
        <v>230</v>
      </c>
      <c r="D148" s="101" t="s">
        <v>37</v>
      </c>
      <c r="E148" s="65" t="str">
        <f>+IF(E146&gt;0,E146*E147*E87,"x")</f>
        <v>x</v>
      </c>
      <c r="F148" s="66">
        <f>+IF(F146&gt;0,F146*F147*F87,"x")</f>
        <v>1.7333999999999999E-2</v>
      </c>
    </row>
    <row r="149" spans="1:6" ht="18" thickBot="1" x14ac:dyDescent="0.35">
      <c r="A149" s="1"/>
      <c r="B149" s="222" t="s">
        <v>231</v>
      </c>
      <c r="C149" s="223"/>
      <c r="D149" s="223"/>
      <c r="E149" s="223"/>
      <c r="F149" s="224"/>
    </row>
    <row r="150" spans="1:6" ht="28.5" x14ac:dyDescent="0.3">
      <c r="A150" s="163"/>
      <c r="B150" s="164" t="s">
        <v>232</v>
      </c>
      <c r="C150" s="165" t="s">
        <v>233</v>
      </c>
      <c r="D150" s="190" t="s">
        <v>37</v>
      </c>
      <c r="E150" s="191">
        <f>IF(AND(E144&lt;&gt;0,E148&gt;0),MIN(E144,E148),E144)</f>
        <v>0</v>
      </c>
      <c r="F150" s="192">
        <f>IF(AND(F144&lt;&gt;0,F148&gt;0),MIN(F144,F148),F144)</f>
        <v>1.7333999999999999E-2</v>
      </c>
    </row>
    <row r="151" spans="1:6" ht="17.25" thickBot="1" x14ac:dyDescent="0.35">
      <c r="A151" s="163"/>
      <c r="B151" s="181" t="s">
        <v>135</v>
      </c>
      <c r="C151" s="193" t="s">
        <v>136</v>
      </c>
      <c r="D151" s="162" t="s">
        <v>37</v>
      </c>
      <c r="E151" s="65">
        <f>+E82</f>
        <v>0</v>
      </c>
      <c r="F151" s="66">
        <f>+F82</f>
        <v>1.7271999999999999E-2</v>
      </c>
    </row>
    <row r="152" spans="1:6" x14ac:dyDescent="0.3">
      <c r="A152" s="1"/>
      <c r="B152" s="3"/>
      <c r="C152" s="157"/>
      <c r="D152" s="157"/>
      <c r="E152" s="157"/>
      <c r="F152" s="157"/>
    </row>
    <row r="153" spans="1:6" x14ac:dyDescent="0.3">
      <c r="A153" s="1"/>
      <c r="B153" s="194"/>
      <c r="C153" s="157"/>
      <c r="D153" s="157"/>
      <c r="E153" s="157"/>
      <c r="F153" s="157"/>
    </row>
    <row r="154" spans="1:6" ht="17.25" thickBot="1" x14ac:dyDescent="0.35">
      <c r="A154" s="1"/>
      <c r="B154" s="19" t="s">
        <v>234</v>
      </c>
      <c r="C154" s="157"/>
      <c r="D154" s="157"/>
      <c r="E154" s="157"/>
      <c r="F154" s="157"/>
    </row>
    <row r="155" spans="1:6" ht="28.5" customHeight="1" thickBot="1" x14ac:dyDescent="0.35">
      <c r="A155" s="1"/>
      <c r="B155" s="231" t="s">
        <v>235</v>
      </c>
      <c r="C155" s="232"/>
      <c r="D155" s="232"/>
      <c r="E155" s="232"/>
      <c r="F155" s="233"/>
    </row>
    <row r="156" spans="1:6" ht="17.25" thickBot="1" x14ac:dyDescent="0.35">
      <c r="A156" s="1"/>
      <c r="B156" s="19"/>
      <c r="C156" s="157"/>
      <c r="D156" s="157"/>
      <c r="E156" s="157"/>
      <c r="F156" s="157"/>
    </row>
    <row r="157" spans="1:6" x14ac:dyDescent="0.3">
      <c r="A157" s="1"/>
      <c r="B157" s="234" t="s">
        <v>30</v>
      </c>
      <c r="C157" s="237" t="s">
        <v>31</v>
      </c>
      <c r="D157" s="237" t="s">
        <v>121</v>
      </c>
      <c r="E157" s="159" t="s">
        <v>19</v>
      </c>
      <c r="F157" s="25" t="s">
        <v>20</v>
      </c>
    </row>
    <row r="158" spans="1:6" x14ac:dyDescent="0.3">
      <c r="A158" s="1"/>
      <c r="B158" s="235"/>
      <c r="C158" s="238"/>
      <c r="D158" s="238"/>
      <c r="E158" s="38" t="s">
        <v>199</v>
      </c>
      <c r="F158" s="39" t="s">
        <v>199</v>
      </c>
    </row>
    <row r="159" spans="1:6" x14ac:dyDescent="0.3">
      <c r="A159" s="1"/>
      <c r="B159" s="236"/>
      <c r="C159" s="239"/>
      <c r="D159" s="239"/>
      <c r="E159" s="38" t="s">
        <v>33</v>
      </c>
      <c r="F159" s="39" t="s">
        <v>33</v>
      </c>
    </row>
    <row r="160" spans="1:6" ht="17.25" thickBot="1" x14ac:dyDescent="0.35">
      <c r="A160" s="1"/>
      <c r="B160" s="160">
        <v>1</v>
      </c>
      <c r="C160" s="161">
        <v>2</v>
      </c>
      <c r="D160" s="161" t="s">
        <v>34</v>
      </c>
      <c r="E160" s="161">
        <v>3</v>
      </c>
      <c r="F160" s="162">
        <v>4</v>
      </c>
    </row>
    <row r="161" spans="1:6" ht="18" thickBot="1" x14ac:dyDescent="0.35">
      <c r="A161" s="1"/>
      <c r="B161" s="240" t="s">
        <v>236</v>
      </c>
      <c r="C161" s="241"/>
      <c r="D161" s="241"/>
      <c r="E161" s="241"/>
      <c r="F161" s="242"/>
    </row>
    <row r="162" spans="1:6" ht="28.5" x14ac:dyDescent="0.3">
      <c r="A162" s="163"/>
      <c r="B162" s="164" t="s">
        <v>237</v>
      </c>
      <c r="C162" s="195" t="s">
        <v>238</v>
      </c>
      <c r="D162" s="166" t="s">
        <v>37</v>
      </c>
      <c r="E162" s="167"/>
      <c r="F162" s="168">
        <v>26.443000000000001</v>
      </c>
    </row>
    <row r="163" spans="1:6" x14ac:dyDescent="0.3">
      <c r="A163" s="163"/>
      <c r="B163" s="169" t="s">
        <v>239</v>
      </c>
      <c r="C163" s="196" t="s">
        <v>210</v>
      </c>
      <c r="D163" s="197" t="s">
        <v>94</v>
      </c>
      <c r="E163" s="198">
        <v>9.1999999999999998E-3</v>
      </c>
      <c r="F163" s="199">
        <v>9.1999999999999998E-3</v>
      </c>
    </row>
    <row r="164" spans="1:6" x14ac:dyDescent="0.3">
      <c r="A164" s="163"/>
      <c r="B164" s="169" t="s">
        <v>240</v>
      </c>
      <c r="C164" s="196" t="s">
        <v>212</v>
      </c>
      <c r="D164" s="197" t="s">
        <v>37</v>
      </c>
      <c r="E164" s="200" t="str">
        <f>IF(ISBLANK(E162),"  ",E162*E163)</f>
        <v xml:space="preserve">  </v>
      </c>
      <c r="F164" s="119">
        <f>IF(ISBLANK(F162),"  ",F162*F163)</f>
        <v>0.24327560000000001</v>
      </c>
    </row>
    <row r="165" spans="1:6" ht="42.75" x14ac:dyDescent="0.3">
      <c r="A165" s="163"/>
      <c r="B165" s="169" t="s">
        <v>241</v>
      </c>
      <c r="C165" s="196" t="s">
        <v>242</v>
      </c>
      <c r="D165" s="197" t="s">
        <v>37</v>
      </c>
      <c r="E165" s="176"/>
      <c r="F165" s="178"/>
    </row>
    <row r="166" spans="1:6" ht="29.25" thickBot="1" x14ac:dyDescent="0.35">
      <c r="A166" s="163"/>
      <c r="B166" s="181" t="s">
        <v>243</v>
      </c>
      <c r="C166" s="201" t="s">
        <v>244</v>
      </c>
      <c r="D166" s="202" t="s">
        <v>37</v>
      </c>
      <c r="E166" s="203">
        <f>+SUMIF(E164,"&gt;=0",E164)+SUMIF(E165,"&gt;=0",E165)</f>
        <v>0</v>
      </c>
      <c r="F166" s="204">
        <f>+SUMIF(F164,"&gt;=0",F164)+SUMIF(F165,"&gt;=0",F165)</f>
        <v>0.24327560000000001</v>
      </c>
    </row>
    <row r="167" spans="1:6" ht="18" thickBot="1" x14ac:dyDescent="0.35">
      <c r="A167" s="1"/>
      <c r="B167" s="222" t="s">
        <v>245</v>
      </c>
      <c r="C167" s="223"/>
      <c r="D167" s="223"/>
      <c r="E167" s="223"/>
      <c r="F167" s="224"/>
    </row>
    <row r="168" spans="1:6" ht="30" x14ac:dyDescent="0.3">
      <c r="A168" s="163"/>
      <c r="B168" s="164" t="s">
        <v>246</v>
      </c>
      <c r="C168" s="165" t="s">
        <v>247</v>
      </c>
      <c r="D168" s="166" t="s">
        <v>248</v>
      </c>
      <c r="E168" s="205"/>
      <c r="F168" s="206"/>
    </row>
    <row r="169" spans="1:6" x14ac:dyDescent="0.3">
      <c r="A169" s="163"/>
      <c r="B169" s="169" t="s">
        <v>249</v>
      </c>
      <c r="C169" s="111" t="s">
        <v>228</v>
      </c>
      <c r="D169" s="197" t="s">
        <v>94</v>
      </c>
      <c r="E169" s="207">
        <v>1.07</v>
      </c>
      <c r="F169" s="208">
        <v>1.07</v>
      </c>
    </row>
    <row r="170" spans="1:6" ht="29.25" thickBot="1" x14ac:dyDescent="0.35">
      <c r="A170" s="163"/>
      <c r="B170" s="181" t="s">
        <v>250</v>
      </c>
      <c r="C170" s="100" t="s">
        <v>251</v>
      </c>
      <c r="D170" s="202" t="s">
        <v>37</v>
      </c>
      <c r="E170" s="209" t="str">
        <f>+IF(E168&gt;0,E168*E169*E87,"x")</f>
        <v>x</v>
      </c>
      <c r="F170" s="204" t="str">
        <f>+IF(F168&gt;0,F168*F169*F87,"x")</f>
        <v>x</v>
      </c>
    </row>
    <row r="171" spans="1:6" ht="18" thickBot="1" x14ac:dyDescent="0.35">
      <c r="A171" s="1"/>
      <c r="B171" s="222" t="s">
        <v>252</v>
      </c>
      <c r="C171" s="223"/>
      <c r="D171" s="223"/>
      <c r="E171" s="223"/>
      <c r="F171" s="224"/>
    </row>
    <row r="172" spans="1:6" ht="28.5" x14ac:dyDescent="0.3">
      <c r="A172" s="163"/>
      <c r="B172" s="164" t="s">
        <v>253</v>
      </c>
      <c r="C172" s="165" t="s">
        <v>233</v>
      </c>
      <c r="D172" s="210" t="s">
        <v>37</v>
      </c>
      <c r="E172" s="211">
        <f>IF(AND(E166&lt;&gt;0,E170&gt;0),MIN(E166,E170),E166)</f>
        <v>0</v>
      </c>
      <c r="F172" s="50">
        <f>IF(AND(F166&lt;&gt;0,F170&gt;0),MIN(F166,F170),F166)</f>
        <v>0.24327560000000001</v>
      </c>
    </row>
    <row r="173" spans="1:6" ht="17.25" thickBot="1" x14ac:dyDescent="0.35">
      <c r="A173" s="163"/>
      <c r="B173" s="181" t="s">
        <v>168</v>
      </c>
      <c r="C173" s="100" t="s">
        <v>136</v>
      </c>
      <c r="D173" s="202" t="s">
        <v>37</v>
      </c>
      <c r="E173" s="182">
        <f>+E102</f>
        <v>0</v>
      </c>
      <c r="F173" s="66">
        <f>+F102</f>
        <v>-0.21592600000000001</v>
      </c>
    </row>
    <row r="174" spans="1:6" ht="17.25" thickBot="1" x14ac:dyDescent="0.35">
      <c r="A174" s="1"/>
      <c r="B174" s="212"/>
      <c r="C174" s="7"/>
      <c r="D174" s="7"/>
      <c r="E174" s="7"/>
      <c r="F174" s="7"/>
    </row>
    <row r="175" spans="1:6" s="213" customFormat="1" x14ac:dyDescent="0.3">
      <c r="A175" s="2"/>
      <c r="B175" s="215" t="s">
        <v>254</v>
      </c>
      <c r="C175" s="215"/>
      <c r="D175" s="225" t="s">
        <v>255</v>
      </c>
      <c r="E175" s="226"/>
      <c r="F175" s="227"/>
    </row>
    <row r="176" spans="1:6" s="213" customFormat="1" x14ac:dyDescent="0.3">
      <c r="A176" s="2"/>
      <c r="B176" s="215" t="s">
        <v>256</v>
      </c>
      <c r="C176" s="215"/>
      <c r="D176" s="228">
        <v>517363803</v>
      </c>
      <c r="E176" s="229"/>
      <c r="F176" s="230"/>
    </row>
    <row r="177" spans="1:6" s="213" customFormat="1" x14ac:dyDescent="0.3">
      <c r="A177" s="2"/>
      <c r="B177" s="215" t="s">
        <v>257</v>
      </c>
      <c r="C177" s="215"/>
      <c r="D177" s="216" t="s">
        <v>258</v>
      </c>
      <c r="E177" s="217"/>
      <c r="F177" s="218"/>
    </row>
    <row r="178" spans="1:6" s="213" customFormat="1" ht="17.25" thickBot="1" x14ac:dyDescent="0.35">
      <c r="A178" s="2"/>
      <c r="B178" s="215" t="s">
        <v>259</v>
      </c>
      <c r="C178" s="215"/>
      <c r="D178" s="219">
        <v>45644</v>
      </c>
      <c r="E178" s="220"/>
      <c r="F178" s="221"/>
    </row>
    <row r="179" spans="1:6" x14ac:dyDescent="0.3">
      <c r="A179" s="1"/>
      <c r="B179" s="2"/>
      <c r="C179" s="1"/>
      <c r="D179" s="1"/>
      <c r="E179" s="1"/>
      <c r="F179" s="1"/>
    </row>
    <row r="180" spans="1:6" x14ac:dyDescent="0.3">
      <c r="B180" s="214"/>
    </row>
  </sheetData>
  <sheetProtection algorithmName="SHA-512" hashValue="i6/ZpvHTk+2j3tTnzP3Z3qUW0Z2NGR1rZ3ZMCP1RgyfxSsqPwEiQLTc3abeqtVAmozAthFsBvIaasXn+nZ25OA==" saltValue="61pCWD5j0+QwLyCyn90fwQ==" spinCount="100000" sheet="1" objects="1" scenarios="1"/>
  <mergeCells count="56">
    <mergeCell ref="B2:F2"/>
    <mergeCell ref="D3:E3"/>
    <mergeCell ref="B7:B8"/>
    <mergeCell ref="D7:F7"/>
    <mergeCell ref="D8:F8"/>
    <mergeCell ref="B22:F22"/>
    <mergeCell ref="B9:B10"/>
    <mergeCell ref="D9:F9"/>
    <mergeCell ref="D10:F10"/>
    <mergeCell ref="B11:B12"/>
    <mergeCell ref="D11:F11"/>
    <mergeCell ref="D12:F12"/>
    <mergeCell ref="D13:F13"/>
    <mergeCell ref="D14:F14"/>
    <mergeCell ref="C18:D18"/>
    <mergeCell ref="C19:D19"/>
    <mergeCell ref="C20:D20"/>
    <mergeCell ref="B23:B25"/>
    <mergeCell ref="C23:C25"/>
    <mergeCell ref="D23:D25"/>
    <mergeCell ref="B73:F73"/>
    <mergeCell ref="B74:B75"/>
    <mergeCell ref="C74:C75"/>
    <mergeCell ref="D74:D75"/>
    <mergeCell ref="B93:F93"/>
    <mergeCell ref="B94:B95"/>
    <mergeCell ref="C94:C95"/>
    <mergeCell ref="D94:D95"/>
    <mergeCell ref="B110:F110"/>
    <mergeCell ref="B112:F112"/>
    <mergeCell ref="B113:B114"/>
    <mergeCell ref="C113:C114"/>
    <mergeCell ref="D113:D114"/>
    <mergeCell ref="C123:D123"/>
    <mergeCell ref="B161:F161"/>
    <mergeCell ref="B127:F127"/>
    <mergeCell ref="B129:B131"/>
    <mergeCell ref="C129:C131"/>
    <mergeCell ref="D129:D131"/>
    <mergeCell ref="B133:F133"/>
    <mergeCell ref="B145:F145"/>
    <mergeCell ref="B149:F149"/>
    <mergeCell ref="B155:F155"/>
    <mergeCell ref="B157:B159"/>
    <mergeCell ref="C157:C159"/>
    <mergeCell ref="D157:D159"/>
    <mergeCell ref="B177:C177"/>
    <mergeCell ref="D177:F177"/>
    <mergeCell ref="B178:C178"/>
    <mergeCell ref="D178:F178"/>
    <mergeCell ref="B167:F167"/>
    <mergeCell ref="B171:F171"/>
    <mergeCell ref="B175:C175"/>
    <mergeCell ref="D175:F175"/>
    <mergeCell ref="B176:C176"/>
    <mergeCell ref="D176:F176"/>
  </mergeCells>
  <conditionalFormatting sqref="B110:F110">
    <cfRule type="notContainsText" dxfId="175" priority="4"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174" priority="39">
      <formula>+AND(ISBLANK($E$28:$E$31))</formula>
    </cfRule>
  </conditionalFormatting>
  <conditionalFormatting sqref="E32">
    <cfRule type="expression" dxfId="173" priority="38">
      <formula>+AND(ISBLANK($E$33:$E$34))</formula>
    </cfRule>
  </conditionalFormatting>
  <conditionalFormatting sqref="E35">
    <cfRule type="expression" dxfId="172" priority="37">
      <formula>+AND(ISBLANK($E$36:$E$37))</formula>
    </cfRule>
  </conditionalFormatting>
  <conditionalFormatting sqref="E38">
    <cfRule type="expression" dxfId="171" priority="36">
      <formula>+OR(ISNUMBER($E$39),ISNUMBER($E$40),ISNUMBER($E$41),$E$42&lt;&gt;0)</formula>
    </cfRule>
  </conditionalFormatting>
  <conditionalFormatting sqref="E42">
    <cfRule type="expression" dxfId="170" priority="3">
      <formula>+ISBLANK($E$97)</formula>
    </cfRule>
  </conditionalFormatting>
  <conditionalFormatting sqref="E43">
    <cfRule type="expression" dxfId="169" priority="35">
      <formula>+AND(ISBLANK($E$44:$E$46))</formula>
    </cfRule>
  </conditionalFormatting>
  <conditionalFormatting sqref="E52">
    <cfRule type="expression" dxfId="168" priority="25">
      <formula>+OR($E$27&lt;&gt;0,$E$32&lt;&gt;0,$E$35&lt;&gt;0,$E$38&lt;&gt;0,$E$43&lt;&gt;0,$E$47&lt;&gt;0,$E$48&lt;&gt;0,$E$49&lt;&gt;0,$E$50&lt;&gt;0)</formula>
    </cfRule>
  </conditionalFormatting>
  <conditionalFormatting sqref="E78">
    <cfRule type="expression" dxfId="167" priority="29">
      <formula>+AND(ISBLANK($E$79:$E$80))</formula>
    </cfRule>
  </conditionalFormatting>
  <conditionalFormatting sqref="E81">
    <cfRule type="expression" dxfId="166" priority="20">
      <formula>+AND(ISBLANK($E$28:$E$31),ISBLANK($E$33:$E$34),ISBLANK($E$36:$E$37),ISBLANK($E$39:$E$41),ISBLANK($E$44:$E$50),ISBLANK($E$79:$E$80))</formula>
    </cfRule>
  </conditionalFormatting>
  <conditionalFormatting sqref="E84">
    <cfRule type="expression" dxfId="165" priority="23">
      <formula>+AND(ISBLANK($E$39:$E$40),ISBLANK($E$19))</formula>
    </cfRule>
  </conditionalFormatting>
  <conditionalFormatting sqref="E85">
    <cfRule type="expression" dxfId="164" priority="22">
      <formula>+AND(ISBLANK($E$82),$E$84&gt;=0)</formula>
    </cfRule>
  </conditionalFormatting>
  <conditionalFormatting sqref="E102">
    <cfRule type="expression" dxfId="163" priority="26">
      <formula>+AND(ISBLANK($E$97:$E$101))</formula>
    </cfRule>
  </conditionalFormatting>
  <conditionalFormatting sqref="E104">
    <cfRule type="expression" dxfId="162" priority="17">
      <formula>+AND(ISBLANK($E$97:$E$101))</formula>
    </cfRule>
  </conditionalFormatting>
  <conditionalFormatting sqref="E144">
    <cfRule type="expression" dxfId="161" priority="15">
      <formula>+AND(ISBLANK($E$134),ISBLANK($E$137),ISBLANK($E$140:$E$141))</formula>
    </cfRule>
  </conditionalFormatting>
  <conditionalFormatting sqref="E148">
    <cfRule type="expression" dxfId="160" priority="44">
      <formula>+ISBLANK($E$146)</formula>
    </cfRule>
  </conditionalFormatting>
  <conditionalFormatting sqref="E150">
    <cfRule type="expression" dxfId="159" priority="8">
      <formula>+AND(ISBLANK($E$134),ISBLANK($E$137),ISBLANK($E$140:$E$141),ISBLANK($E$146))</formula>
    </cfRule>
  </conditionalFormatting>
  <conditionalFormatting sqref="E151">
    <cfRule type="expression" dxfId="158" priority="6">
      <formula>+ISBLANK($E$82)</formula>
    </cfRule>
  </conditionalFormatting>
  <conditionalFormatting sqref="E166">
    <cfRule type="expression" dxfId="157" priority="13">
      <formula>+AND(ISBLANK($E$162),ISBLANK($E$165))</formula>
    </cfRule>
  </conditionalFormatting>
  <conditionalFormatting sqref="E170">
    <cfRule type="expression" dxfId="156" priority="42">
      <formula>+ISBLANK($E$168)</formula>
    </cfRule>
  </conditionalFormatting>
  <conditionalFormatting sqref="E172">
    <cfRule type="expression" dxfId="155" priority="10">
      <formula>+AND(ISBLANK($E$162),ISBLANK($E$165),ISBLANK($E$168))</formula>
    </cfRule>
  </conditionalFormatting>
  <conditionalFormatting sqref="E173">
    <cfRule type="expression" dxfId="154" priority="40">
      <formula>+AND(ISBLANK($E$97),ISBLANK($E$98),ISBLANK($E$99),ISBLANK($E$100),ISBLANK($E$101))</formula>
    </cfRule>
  </conditionalFormatting>
  <conditionalFormatting sqref="E86:F87">
    <cfRule type="cellIs" dxfId="153" priority="1" operator="equal">
      <formula>0</formula>
    </cfRule>
  </conditionalFormatting>
  <conditionalFormatting sqref="F27">
    <cfRule type="expression" dxfId="152" priority="34">
      <formula>+AND(ISBLANK($F$28:$F$31))</formula>
    </cfRule>
  </conditionalFormatting>
  <conditionalFormatting sqref="F32">
    <cfRule type="expression" dxfId="151" priority="33">
      <formula>+AND(ISBLANK($F$33:$F$34))</formula>
    </cfRule>
  </conditionalFormatting>
  <conditionalFormatting sqref="F35">
    <cfRule type="expression" dxfId="150" priority="32">
      <formula>+AND(ISBLANK($F$36:$F$37))</formula>
    </cfRule>
  </conditionalFormatting>
  <conditionalFormatting sqref="F38">
    <cfRule type="expression" dxfId="149" priority="31">
      <formula>+OR(ISNUMBER($F$39),ISNUMBER($F$40),ISNUMBER($F$41),$F$42&lt;&gt;0)</formula>
    </cfRule>
  </conditionalFormatting>
  <conditionalFormatting sqref="F42">
    <cfRule type="expression" dxfId="148" priority="2">
      <formula>+ISBLANK($F$97)</formula>
    </cfRule>
  </conditionalFormatting>
  <conditionalFormatting sqref="F43">
    <cfRule type="expression" dxfId="147" priority="30">
      <formula>+AND(ISBLANK($F$44:$F$46))</formula>
    </cfRule>
  </conditionalFormatting>
  <conditionalFormatting sqref="F52">
    <cfRule type="expression" dxfId="146" priority="24">
      <formula>+OR($F$27&lt;&gt;0,$F$32&lt;&gt;0,$F$35&lt;&gt;0,$F$38&lt;&gt;0,$F$43&lt;&gt;0,$F$47&lt;&gt;0,$F$48&lt;&gt;0,$F$49&lt;&gt;0,$F$50&lt;&gt;0)</formula>
    </cfRule>
  </conditionalFormatting>
  <conditionalFormatting sqref="F78">
    <cfRule type="expression" dxfId="145" priority="28">
      <formula>+AND(ISBLANK($F$79:$F$80))</formula>
    </cfRule>
  </conditionalFormatting>
  <conditionalFormatting sqref="F81">
    <cfRule type="expression" dxfId="144" priority="19">
      <formula>+AND(ISBLANK($F$28:$F$31),ISBLANK($F$33:$F$34),ISBLANK($F$36:$F$37),ISBLANK($F$39:$F$41),ISBLANK($F$44:$F$50),ISBLANK($F$79:$F$80))</formula>
    </cfRule>
  </conditionalFormatting>
  <conditionalFormatting sqref="F84">
    <cfRule type="expression" dxfId="143" priority="21">
      <formula>+AND(ISBLANK($F$39:$F$40),ISBLANK($F$19))</formula>
    </cfRule>
  </conditionalFormatting>
  <conditionalFormatting sqref="F85">
    <cfRule type="expression" dxfId="142" priority="18">
      <formula>+AND(ISBLANK($F$82),$F$84&gt;=0)</formula>
    </cfRule>
  </conditionalFormatting>
  <conditionalFormatting sqref="F102">
    <cfRule type="expression" dxfId="141" priority="27">
      <formula>+AND(ISBLANK($F$97:$F$101))</formula>
    </cfRule>
  </conditionalFormatting>
  <conditionalFormatting sqref="F104">
    <cfRule type="expression" dxfId="140" priority="16">
      <formula>+AND(ISBLANK($F$97:$F$101))</formula>
    </cfRule>
  </conditionalFormatting>
  <conditionalFormatting sqref="F144">
    <cfRule type="expression" dxfId="139" priority="14">
      <formula>+AND(ISBLANK($F$134),ISBLANK($F$137),ISBLANK($F$140:$F$141))</formula>
    </cfRule>
  </conditionalFormatting>
  <conditionalFormatting sqref="F148">
    <cfRule type="expression" dxfId="138" priority="43">
      <formula>+ISBLANK($F$146)</formula>
    </cfRule>
  </conditionalFormatting>
  <conditionalFormatting sqref="F150">
    <cfRule type="expression" dxfId="137" priority="7">
      <formula>+AND(ISBLANK($F$134),ISBLANK($F$137),ISBLANK($F$140:$F$141),ISBLANK($F$146))</formula>
    </cfRule>
  </conditionalFormatting>
  <conditionalFormatting sqref="F151">
    <cfRule type="expression" dxfId="136" priority="5">
      <formula>+ISBLANK($F$82)</formula>
    </cfRule>
  </conditionalFormatting>
  <conditionalFormatting sqref="F166">
    <cfRule type="expression" dxfId="135" priority="12">
      <formula>+AND(ISBLANK($F$162),ISBLANK($F$165))</formula>
    </cfRule>
  </conditionalFormatting>
  <conditionalFormatting sqref="F170">
    <cfRule type="expression" dxfId="134" priority="41">
      <formula>+ISBLANK($F$168)</formula>
    </cfRule>
  </conditionalFormatting>
  <conditionalFormatting sqref="F172">
    <cfRule type="expression" dxfId="133" priority="9">
      <formula>+AND(ISBLANK($F$162),ISBLANK($F$165),ISBLANK($F$168))</formula>
    </cfRule>
  </conditionalFormatting>
  <conditionalFormatting sqref="F173">
    <cfRule type="expression" dxfId="132" priority="11">
      <formula>+AND(ISBLANK($F$97),ISBLANK($F$98),ISBLANK($F$99),ISBLANK($F$100),ISBLANK($F$101))</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3048B384-7123-4188-8513-7317E317A4AE}"/>
    <dataValidation allowBlank="1" showInputMessage="1" showErrorMessage="1" promptTitle="Hodnota musí být minimálně 0" prompt="Hodnota na tomto řádku musí být minimálně 0._x000a_Je vypočtena vzorcem: _x000a_ř. VII.1 - ř. 4.1 - ř. 4.2._x000a_" sqref="F84" xr:uid="{410A9466-D379-43A2-9AC3-28399A99525E}"/>
    <dataValidation type="list" allowBlank="1" showInputMessage="1" showErrorMessage="1" sqref="D13:F13" xr:uid="{DE95AD3E-B8C9-44AF-95F7-7C4403755DD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79" xr:uid="{E9054575-66D8-4998-957F-BCC8556DE2CD}">
      <formula1>0</formula1>
    </dataValidation>
    <dataValidation type="decimal" operator="lessThanOrEqual" allowBlank="1" showInputMessage="1" showErrorMessage="1" errorTitle="Chybná hodnota" error="V tomto řádku může hodnota menší nebo rovna nule._x000a_Prosím opravte. _x000a_" sqref="E79 E48:F48" xr:uid="{4CB2BFA2-B26E-4997-A327-8D9C66954A15}">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4DE3FA30-CC64-4593-90B8-DA824362CD18}"/>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313A-DD64-4D72-AA6A-60CAF17FD54A}">
  <dimension ref="A1:XFC180"/>
  <sheetViews>
    <sheetView workbookViewId="0">
      <selection activeCell="E31" sqref="E31"/>
    </sheetView>
  </sheetViews>
  <sheetFormatPr defaultColWidth="0" defaultRowHeight="16.5" x14ac:dyDescent="0.3"/>
  <cols>
    <col min="1" max="1" width="5.7109375" style="4" customWidth="1"/>
    <col min="2" max="2" width="6.42578125" style="213" customWidth="1"/>
    <col min="3" max="3" width="52.7109375" style="4" customWidth="1"/>
    <col min="4" max="4" width="15.7109375" style="4" customWidth="1"/>
    <col min="5" max="6" width="16.7109375" style="4" customWidth="1"/>
    <col min="7" max="7" width="11.85546875" style="4" hidden="1"/>
    <col min="8" max="8" width="26.85546875" style="4" hidden="1"/>
    <col min="9" max="253" width="12" style="4" hidden="1"/>
    <col min="254" max="254" width="15" style="4" hidden="1"/>
    <col min="255" max="16383" width="12" style="4" hidden="1"/>
    <col min="16384" max="16384" width="17.85546875" style="4" hidden="1"/>
  </cols>
  <sheetData>
    <row r="1" spans="1:6" ht="17.25" thickBot="1" x14ac:dyDescent="0.35">
      <c r="A1" s="1"/>
      <c r="B1" s="9"/>
      <c r="C1" s="1"/>
      <c r="D1" s="7"/>
      <c r="E1" s="1"/>
      <c r="F1" s="8" t="s">
        <v>0</v>
      </c>
    </row>
    <row r="2" spans="1:6" ht="26.25" thickBot="1" x14ac:dyDescent="0.35">
      <c r="A2" s="1"/>
      <c r="B2" s="288" t="s">
        <v>1</v>
      </c>
      <c r="C2" s="289"/>
      <c r="D2" s="289"/>
      <c r="E2" s="289"/>
      <c r="F2" s="290"/>
    </row>
    <row r="3" spans="1:6" ht="26.25" thickBot="1" x14ac:dyDescent="0.35">
      <c r="A3" s="1"/>
      <c r="B3" s="10"/>
      <c r="C3" s="11" t="s">
        <v>2</v>
      </c>
      <c r="D3" s="291" t="s">
        <v>264</v>
      </c>
      <c r="E3" s="292"/>
      <c r="F3" s="12"/>
    </row>
    <row r="4" spans="1:6" ht="26.25" thickBot="1" x14ac:dyDescent="0.35">
      <c r="A4" s="1"/>
      <c r="B4" s="13"/>
      <c r="C4" s="14"/>
      <c r="D4" s="15"/>
      <c r="E4" s="16"/>
      <c r="F4" s="17"/>
    </row>
    <row r="5" spans="1:6" x14ac:dyDescent="0.3">
      <c r="A5" s="1"/>
      <c r="B5" s="18"/>
      <c r="C5" s="18"/>
      <c r="D5" s="18"/>
      <c r="E5" s="18"/>
      <c r="F5" s="18"/>
    </row>
    <row r="6" spans="1:6" ht="17.25" thickBot="1" x14ac:dyDescent="0.35">
      <c r="A6" s="1"/>
      <c r="B6" s="19" t="s">
        <v>4</v>
      </c>
      <c r="C6" s="1"/>
      <c r="D6" s="1"/>
      <c r="E6" s="1"/>
      <c r="F6" s="1"/>
    </row>
    <row r="7" spans="1:6" x14ac:dyDescent="0.3">
      <c r="A7" s="1"/>
      <c r="B7" s="278" t="s">
        <v>5</v>
      </c>
      <c r="C7" s="20" t="s">
        <v>6</v>
      </c>
      <c r="D7" s="293" t="str">
        <f>+IF(AND(ISBLANK([4]Identifikace!D25),ISBLANK([4]Identifikace!N25)),"Vyplňte, prosím, údaje v listu Identifikace.",IF([4]Identifikace!D25=[4]Identifikace!N25,[4]Identifikace!D25,IF(AND(ISBLANK([4]Identifikace!D25),[4]Identifikace!N25&lt;&gt;0),[4]Identifikace!N25,IF(AND([4]Identifikace!D25&lt;&gt;0,[4]Identifikace!N25&lt;&gt;0),"viz list Identifikace",[4]Identifikace!D25))))</f>
        <v>V.H.P. Ivanovice na Hané, s.r.o.</v>
      </c>
      <c r="E7" s="294"/>
      <c r="F7" s="295"/>
    </row>
    <row r="8" spans="1:6" x14ac:dyDescent="0.3">
      <c r="A8" s="1"/>
      <c r="B8" s="278"/>
      <c r="C8" s="20" t="s">
        <v>7</v>
      </c>
      <c r="D8" s="279">
        <f>+IF(AND(ISBLANK([4]Identifikace!F25),ISBLANK([4]Identifikace!P25)),"Vyplňte, prosím, údaje v listu Identifikace.",IF([4]Identifikace!F25=[4]Identifikace!P25,[4]Identifikace!F25,IF(AND(ISBLANK([4]Identifikace!F25),[4]Identifikace!P25&lt;&gt;0),[4]Identifikace!P25,IF(AND([4]Identifikace!F25&lt;&gt;0,[4]Identifikace!P25&lt;&gt;0),"viz list Identifikace",[4]Identifikace!F25))))</f>
        <v>25595652</v>
      </c>
      <c r="E8" s="280"/>
      <c r="F8" s="281"/>
    </row>
    <row r="9" spans="1:6" x14ac:dyDescent="0.3">
      <c r="A9" s="1"/>
      <c r="B9" s="278" t="s">
        <v>8</v>
      </c>
      <c r="C9" s="20" t="s">
        <v>9</v>
      </c>
      <c r="D9" s="279" t="str">
        <f>+IF(AND(ISBLANK([4]Identifikace!D28),ISBLANK([4]Identifikace!N28)),"Vyplňte, prosím, údaje v listu Identifikace.",IF([4]Identifikace!D28=[4]Identifikace!N28,[4]Identifikace!D28,IF(AND(ISBLANK([4]Identifikace!D28),[4]Identifikace!N28&lt;&gt;0),[4]Identifikace!N28,IF(AND([4]Identifikace!D28&lt;&gt;0,[4]Identifikace!N28&lt;&gt;0),"viz list Identifikace",[4]Identifikace!D28))))</f>
        <v>V.H.P. Ivanovice na Hané, s.r.o.</v>
      </c>
      <c r="E9" s="280"/>
      <c r="F9" s="281"/>
    </row>
    <row r="10" spans="1:6" x14ac:dyDescent="0.3">
      <c r="A10" s="1"/>
      <c r="B10" s="278"/>
      <c r="C10" s="20" t="s">
        <v>10</v>
      </c>
      <c r="D10" s="279">
        <f>+IF(AND(ISBLANK([4]Identifikace!F28),ISBLANK([4]Identifikace!P28)),"Vyplňte, prosím, údaje v listu Identifikace.",IF([4]Identifikace!F28=[4]Identifikace!P28,[4]Identifikace!F28,IF(AND(ISBLANK([4]Identifikace!F28),[4]Identifikace!P28&lt;&gt;0),[4]Identifikace!P28,IF(AND([4]Identifikace!F28&lt;&gt;0,[4]Identifikace!P28&lt;&gt;0),"viz list Identifikace",[4]Identifikace!F28))))</f>
        <v>25595652</v>
      </c>
      <c r="E10" s="280"/>
      <c r="F10" s="281"/>
    </row>
    <row r="11" spans="1:6" x14ac:dyDescent="0.3">
      <c r="A11" s="1"/>
      <c r="B11" s="278" t="s">
        <v>11</v>
      </c>
      <c r="C11" s="20" t="s">
        <v>12</v>
      </c>
      <c r="D11" s="302" t="s">
        <v>265</v>
      </c>
      <c r="E11" s="303"/>
      <c r="F11" s="304"/>
    </row>
    <row r="12" spans="1:6" x14ac:dyDescent="0.3">
      <c r="A12" s="1"/>
      <c r="B12" s="278"/>
      <c r="C12" s="20" t="s">
        <v>13</v>
      </c>
      <c r="D12" s="305"/>
      <c r="E12" s="306"/>
      <c r="F12" s="307"/>
    </row>
    <row r="13" spans="1:6" x14ac:dyDescent="0.3">
      <c r="A13" s="1"/>
      <c r="B13" s="21" t="s">
        <v>14</v>
      </c>
      <c r="C13" s="20" t="s">
        <v>15</v>
      </c>
      <c r="D13" s="296" t="s">
        <v>16</v>
      </c>
      <c r="E13" s="297"/>
      <c r="F13" s="298"/>
    </row>
    <row r="14" spans="1:6" ht="17.25" thickBot="1" x14ac:dyDescent="0.35">
      <c r="A14" s="1"/>
      <c r="B14" s="21" t="s">
        <v>17</v>
      </c>
      <c r="C14" s="20" t="s">
        <v>18</v>
      </c>
      <c r="D14" s="299"/>
      <c r="E14" s="300"/>
      <c r="F14" s="301"/>
    </row>
    <row r="15" spans="1:6" ht="17.25" thickBot="1" x14ac:dyDescent="0.35">
      <c r="A15" s="1"/>
      <c r="B15" s="1"/>
      <c r="C15" s="1"/>
      <c r="D15" s="1"/>
      <c r="E15" s="1"/>
      <c r="F15" s="1"/>
    </row>
    <row r="16" spans="1:6" x14ac:dyDescent="0.3">
      <c r="A16" s="1"/>
      <c r="B16" s="21"/>
      <c r="C16" s="22"/>
      <c r="D16" s="23"/>
      <c r="E16" s="24" t="s">
        <v>19</v>
      </c>
      <c r="F16" s="25" t="s">
        <v>20</v>
      </c>
    </row>
    <row r="17" spans="1:6" x14ac:dyDescent="0.3">
      <c r="A17" s="1"/>
      <c r="B17" s="21" t="s">
        <v>21</v>
      </c>
      <c r="C17" s="20" t="s">
        <v>22</v>
      </c>
      <c r="D17" s="23"/>
      <c r="E17" s="26"/>
      <c r="F17" s="27"/>
    </row>
    <row r="18" spans="1:6" x14ac:dyDescent="0.3">
      <c r="A18" s="1"/>
      <c r="B18" s="21" t="s">
        <v>23</v>
      </c>
      <c r="C18" s="276" t="s">
        <v>24</v>
      </c>
      <c r="D18" s="276"/>
      <c r="E18" s="28">
        <v>0</v>
      </c>
      <c r="F18" s="29"/>
    </row>
    <row r="19" spans="1:6" x14ac:dyDescent="0.3">
      <c r="A19" s="1"/>
      <c r="B19" s="21" t="s">
        <v>25</v>
      </c>
      <c r="C19" s="276" t="s">
        <v>26</v>
      </c>
      <c r="D19" s="276"/>
      <c r="E19" s="30">
        <v>0</v>
      </c>
      <c r="F19" s="31"/>
    </row>
    <row r="20" spans="1:6" ht="24" customHeight="1" thickBot="1" x14ac:dyDescent="0.35">
      <c r="A20" s="1"/>
      <c r="B20" s="21" t="s">
        <v>27</v>
      </c>
      <c r="C20" s="276" t="s">
        <v>28</v>
      </c>
      <c r="D20" s="276"/>
      <c r="E20" s="32">
        <v>46.704096999999997</v>
      </c>
      <c r="F20" s="33"/>
    </row>
    <row r="21" spans="1:6" ht="17.25" x14ac:dyDescent="0.3">
      <c r="A21" s="1"/>
      <c r="B21" s="34"/>
      <c r="C21" s="1"/>
      <c r="D21" s="1"/>
      <c r="E21" s="1"/>
      <c r="F21" s="1"/>
    </row>
    <row r="22" spans="1:6" ht="21" thickBot="1" x14ac:dyDescent="0.35">
      <c r="A22" s="1"/>
      <c r="B22" s="277" t="s">
        <v>29</v>
      </c>
      <c r="C22" s="277"/>
      <c r="D22" s="277"/>
      <c r="E22" s="277"/>
      <c r="F22" s="277"/>
    </row>
    <row r="23" spans="1:6" x14ac:dyDescent="0.3">
      <c r="A23" s="1"/>
      <c r="B23" s="265" t="s">
        <v>30</v>
      </c>
      <c r="C23" s="267" t="s">
        <v>31</v>
      </c>
      <c r="D23" s="248" t="s">
        <v>32</v>
      </c>
      <c r="E23" s="35" t="s">
        <v>19</v>
      </c>
      <c r="F23" s="36" t="s">
        <v>20</v>
      </c>
    </row>
    <row r="24" spans="1:6" x14ac:dyDescent="0.3">
      <c r="A24" s="1"/>
      <c r="B24" s="266"/>
      <c r="C24" s="254"/>
      <c r="D24" s="249"/>
      <c r="E24" s="38">
        <v>2025</v>
      </c>
      <c r="F24" s="39">
        <v>2025</v>
      </c>
    </row>
    <row r="25" spans="1:6" x14ac:dyDescent="0.3">
      <c r="A25" s="1"/>
      <c r="B25" s="266"/>
      <c r="C25" s="254"/>
      <c r="D25" s="249"/>
      <c r="E25" s="37" t="s">
        <v>33</v>
      </c>
      <c r="F25" s="40" t="s">
        <v>33</v>
      </c>
    </row>
    <row r="26" spans="1:6" s="45" customFormat="1" ht="12.75" thickBot="1" x14ac:dyDescent="0.25">
      <c r="A26" s="41"/>
      <c r="B26" s="42">
        <v>1</v>
      </c>
      <c r="C26" s="43">
        <v>2</v>
      </c>
      <c r="D26" s="43" t="s">
        <v>34</v>
      </c>
      <c r="E26" s="43">
        <v>3</v>
      </c>
      <c r="F26" s="44">
        <v>4</v>
      </c>
    </row>
    <row r="27" spans="1:6" x14ac:dyDescent="0.3">
      <c r="A27" s="1"/>
      <c r="B27" s="46" t="s">
        <v>35</v>
      </c>
      <c r="C27" s="47" t="s">
        <v>36</v>
      </c>
      <c r="D27" s="48" t="s">
        <v>37</v>
      </c>
      <c r="E27" s="49">
        <f>+E28+E29+E30+E31</f>
        <v>8.838E-2</v>
      </c>
      <c r="F27" s="50">
        <f>+F28+F29+F30+F31</f>
        <v>0</v>
      </c>
    </row>
    <row r="28" spans="1:6" x14ac:dyDescent="0.3">
      <c r="A28" s="1"/>
      <c r="B28" s="51" t="s">
        <v>38</v>
      </c>
      <c r="C28" s="52" t="s">
        <v>39</v>
      </c>
      <c r="D28" s="53" t="s">
        <v>37</v>
      </c>
      <c r="E28" s="54">
        <v>0.06</v>
      </c>
      <c r="F28" s="55"/>
    </row>
    <row r="29" spans="1:6" x14ac:dyDescent="0.3">
      <c r="A29" s="1"/>
      <c r="B29" s="51" t="s">
        <v>40</v>
      </c>
      <c r="C29" s="52" t="s">
        <v>41</v>
      </c>
      <c r="D29" s="53" t="s">
        <v>37</v>
      </c>
      <c r="E29" s="54"/>
      <c r="F29" s="55"/>
    </row>
    <row r="30" spans="1:6" x14ac:dyDescent="0.3">
      <c r="A30" s="1"/>
      <c r="B30" s="51" t="s">
        <v>42</v>
      </c>
      <c r="C30" s="52" t="s">
        <v>43</v>
      </c>
      <c r="D30" s="53" t="s">
        <v>37</v>
      </c>
      <c r="E30" s="54">
        <v>2E-3</v>
      </c>
      <c r="F30" s="55"/>
    </row>
    <row r="31" spans="1:6" ht="17.25" thickBot="1" x14ac:dyDescent="0.35">
      <c r="A31" s="1"/>
      <c r="B31" s="56" t="s">
        <v>44</v>
      </c>
      <c r="C31" s="57" t="s">
        <v>45</v>
      </c>
      <c r="D31" s="58" t="s">
        <v>37</v>
      </c>
      <c r="E31" s="59">
        <v>2.6380000000000001E-2</v>
      </c>
      <c r="F31" s="60"/>
    </row>
    <row r="32" spans="1:6" x14ac:dyDescent="0.3">
      <c r="A32" s="1"/>
      <c r="B32" s="46" t="s">
        <v>46</v>
      </c>
      <c r="C32" s="47" t="s">
        <v>47</v>
      </c>
      <c r="D32" s="48" t="s">
        <v>37</v>
      </c>
      <c r="E32" s="49">
        <f>+E33+E34</f>
        <v>0.28671000000000002</v>
      </c>
      <c r="F32" s="50">
        <f>+F33+F34</f>
        <v>0</v>
      </c>
    </row>
    <row r="33" spans="1:6" x14ac:dyDescent="0.3">
      <c r="A33" s="1"/>
      <c r="B33" s="51" t="s">
        <v>48</v>
      </c>
      <c r="C33" s="52" t="s">
        <v>49</v>
      </c>
      <c r="D33" s="53" t="s">
        <v>37</v>
      </c>
      <c r="E33" s="54">
        <v>0.28671000000000002</v>
      </c>
      <c r="F33" s="55"/>
    </row>
    <row r="34" spans="1:6" ht="17.25" thickBot="1" x14ac:dyDescent="0.35">
      <c r="A34" s="1"/>
      <c r="B34" s="56" t="s">
        <v>50</v>
      </c>
      <c r="C34" s="57" t="s">
        <v>51</v>
      </c>
      <c r="D34" s="58" t="s">
        <v>37</v>
      </c>
      <c r="E34" s="59"/>
      <c r="F34" s="60"/>
    </row>
    <row r="35" spans="1:6" x14ac:dyDescent="0.3">
      <c r="A35" s="1"/>
      <c r="B35" s="46" t="s">
        <v>52</v>
      </c>
      <c r="C35" s="47" t="s">
        <v>53</v>
      </c>
      <c r="D35" s="48" t="s">
        <v>37</v>
      </c>
      <c r="E35" s="49">
        <f>+E36+E37</f>
        <v>0.18318099999999998</v>
      </c>
      <c r="F35" s="50">
        <f>+F36+F37</f>
        <v>0</v>
      </c>
    </row>
    <row r="36" spans="1:6" x14ac:dyDescent="0.3">
      <c r="A36" s="1"/>
      <c r="B36" s="51" t="s">
        <v>54</v>
      </c>
      <c r="C36" s="52" t="s">
        <v>55</v>
      </c>
      <c r="D36" s="53" t="s">
        <v>37</v>
      </c>
      <c r="E36" s="54">
        <v>0.13039899999999999</v>
      </c>
      <c r="F36" s="55"/>
    </row>
    <row r="37" spans="1:6" ht="17.25" thickBot="1" x14ac:dyDescent="0.35">
      <c r="A37" s="1"/>
      <c r="B37" s="56" t="s">
        <v>56</v>
      </c>
      <c r="C37" s="57" t="s">
        <v>57</v>
      </c>
      <c r="D37" s="58" t="s">
        <v>37</v>
      </c>
      <c r="E37" s="59">
        <v>5.2782000000000003E-2</v>
      </c>
      <c r="F37" s="60"/>
    </row>
    <row r="38" spans="1:6" x14ac:dyDescent="0.3">
      <c r="A38" s="1"/>
      <c r="B38" s="46" t="s">
        <v>58</v>
      </c>
      <c r="C38" s="47" t="s">
        <v>59</v>
      </c>
      <c r="D38" s="48" t="s">
        <v>37</v>
      </c>
      <c r="E38" s="61">
        <f>+E39+E40+E41+SUMIF(E42,"&gt;=0",E42)</f>
        <v>0.33150000000000002</v>
      </c>
      <c r="F38" s="62">
        <f>+F39+F40+F41+SUMIF(F42,"&gt;=0",F42)</f>
        <v>0</v>
      </c>
    </row>
    <row r="39" spans="1:6" x14ac:dyDescent="0.3">
      <c r="A39" s="1"/>
      <c r="B39" s="51" t="s">
        <v>60</v>
      </c>
      <c r="C39" s="63" t="s">
        <v>61</v>
      </c>
      <c r="D39" s="53" t="s">
        <v>37</v>
      </c>
      <c r="E39" s="54"/>
      <c r="F39" s="55"/>
    </row>
    <row r="40" spans="1:6" x14ac:dyDescent="0.3">
      <c r="A40" s="1"/>
      <c r="B40" s="51" t="s">
        <v>62</v>
      </c>
      <c r="C40" s="63" t="s">
        <v>63</v>
      </c>
      <c r="D40" s="53" t="s">
        <v>37</v>
      </c>
      <c r="E40" s="54"/>
      <c r="F40" s="55"/>
    </row>
    <row r="41" spans="1:6" x14ac:dyDescent="0.3">
      <c r="A41" s="1"/>
      <c r="B41" s="51" t="s">
        <v>64</v>
      </c>
      <c r="C41" s="52" t="s">
        <v>65</v>
      </c>
      <c r="D41" s="53" t="s">
        <v>37</v>
      </c>
      <c r="E41" s="54">
        <v>3.15E-2</v>
      </c>
      <c r="F41" s="55"/>
    </row>
    <row r="42" spans="1:6" ht="17.25" thickBot="1" x14ac:dyDescent="0.35">
      <c r="A42" s="1"/>
      <c r="B42" s="56" t="s">
        <v>66</v>
      </c>
      <c r="C42" s="64" t="s">
        <v>67</v>
      </c>
      <c r="D42" s="58" t="s">
        <v>37</v>
      </c>
      <c r="E42" s="65">
        <f>+E97</f>
        <v>0.3</v>
      </c>
      <c r="F42" s="66">
        <f>+F97</f>
        <v>0</v>
      </c>
    </row>
    <row r="43" spans="1:6" x14ac:dyDescent="0.3">
      <c r="A43" s="1"/>
      <c r="B43" s="46" t="s">
        <v>68</v>
      </c>
      <c r="C43" s="47" t="s">
        <v>69</v>
      </c>
      <c r="D43" s="48" t="s">
        <v>37</v>
      </c>
      <c r="E43" s="49">
        <f>+E44+E45+E46</f>
        <v>6.8000000000000005E-2</v>
      </c>
      <c r="F43" s="50">
        <f>+F44+F45+F46</f>
        <v>0</v>
      </c>
    </row>
    <row r="44" spans="1:6" x14ac:dyDescent="0.3">
      <c r="A44" s="1"/>
      <c r="B44" s="51" t="s">
        <v>70</v>
      </c>
      <c r="C44" s="52" t="s">
        <v>71</v>
      </c>
      <c r="D44" s="53" t="s">
        <v>37</v>
      </c>
      <c r="E44" s="54"/>
      <c r="F44" s="55"/>
    </row>
    <row r="45" spans="1:6" x14ac:dyDescent="0.3">
      <c r="A45" s="1"/>
      <c r="B45" s="51" t="s">
        <v>72</v>
      </c>
      <c r="C45" s="52" t="s">
        <v>73</v>
      </c>
      <c r="D45" s="53" t="s">
        <v>37</v>
      </c>
      <c r="E45" s="54">
        <v>6.8000000000000005E-2</v>
      </c>
      <c r="F45" s="55"/>
    </row>
    <row r="46" spans="1:6" ht="17.25" thickBot="1" x14ac:dyDescent="0.35">
      <c r="A46" s="1"/>
      <c r="B46" s="56" t="s">
        <v>74</v>
      </c>
      <c r="C46" s="57" t="s">
        <v>75</v>
      </c>
      <c r="D46" s="58" t="s">
        <v>37</v>
      </c>
      <c r="E46" s="59"/>
      <c r="F46" s="60"/>
    </row>
    <row r="47" spans="1:6" x14ac:dyDescent="0.3">
      <c r="A47" s="1"/>
      <c r="B47" s="67" t="s">
        <v>76</v>
      </c>
      <c r="C47" s="20" t="s">
        <v>77</v>
      </c>
      <c r="D47" s="68" t="s">
        <v>37</v>
      </c>
      <c r="E47" s="69"/>
      <c r="F47" s="70"/>
    </row>
    <row r="48" spans="1:6" x14ac:dyDescent="0.3">
      <c r="A48" s="1"/>
      <c r="B48" s="67" t="s">
        <v>78</v>
      </c>
      <c r="C48" s="20" t="s">
        <v>79</v>
      </c>
      <c r="D48" s="68" t="s">
        <v>37</v>
      </c>
      <c r="E48" s="71"/>
      <c r="F48" s="72"/>
    </row>
    <row r="49" spans="1:6" ht="17.25" thickBot="1" x14ac:dyDescent="0.35">
      <c r="A49" s="1"/>
      <c r="B49" s="73" t="s">
        <v>80</v>
      </c>
      <c r="C49" s="74" t="s">
        <v>81</v>
      </c>
      <c r="D49" s="75" t="s">
        <v>37</v>
      </c>
      <c r="E49" s="76">
        <v>2.8563000000000002E-2</v>
      </c>
      <c r="F49" s="77"/>
    </row>
    <row r="50" spans="1:6" x14ac:dyDescent="0.3">
      <c r="A50" s="1"/>
      <c r="B50" s="67" t="s">
        <v>82</v>
      </c>
      <c r="C50" s="78" t="s">
        <v>83</v>
      </c>
      <c r="D50" s="79" t="s">
        <v>37</v>
      </c>
      <c r="E50" s="69">
        <v>7.3042999999999997E-2</v>
      </c>
      <c r="F50" s="70"/>
    </row>
    <row r="51" spans="1:6" ht="17.25" thickBot="1" x14ac:dyDescent="0.35">
      <c r="A51" s="1"/>
      <c r="B51" s="56" t="s">
        <v>84</v>
      </c>
      <c r="C51" s="57" t="s">
        <v>85</v>
      </c>
      <c r="D51" s="58" t="s">
        <v>37</v>
      </c>
      <c r="E51" s="59"/>
      <c r="F51" s="60"/>
    </row>
    <row r="52" spans="1:6" ht="17.25" thickBot="1" x14ac:dyDescent="0.35">
      <c r="A52" s="1"/>
      <c r="B52" s="80" t="s">
        <v>86</v>
      </c>
      <c r="C52" s="81" t="s">
        <v>87</v>
      </c>
      <c r="D52" s="82" t="s">
        <v>37</v>
      </c>
      <c r="E52" s="83">
        <f>+E27+E32+E35+E38+E47+E48+E49+E50+E43</f>
        <v>1.059377</v>
      </c>
      <c r="F52" s="84">
        <f>+F27+F32+F35+F38+F47+F48+F49+F50+F43</f>
        <v>0</v>
      </c>
    </row>
    <row r="53" spans="1:6" ht="17.25" thickBot="1" x14ac:dyDescent="0.35">
      <c r="A53" s="1"/>
      <c r="B53" s="85"/>
      <c r="C53" s="86"/>
      <c r="D53" s="87"/>
      <c r="E53" s="86"/>
      <c r="F53" s="86"/>
    </row>
    <row r="54" spans="1:6" x14ac:dyDescent="0.3">
      <c r="A54" s="1"/>
      <c r="B54" s="88" t="s">
        <v>88</v>
      </c>
      <c r="C54" s="89" t="s">
        <v>89</v>
      </c>
      <c r="D54" s="90" t="s">
        <v>90</v>
      </c>
      <c r="E54" s="91">
        <v>0.21</v>
      </c>
      <c r="F54" s="92"/>
    </row>
    <row r="55" spans="1:6" x14ac:dyDescent="0.3">
      <c r="A55" s="1"/>
      <c r="B55" s="93" t="s">
        <v>91</v>
      </c>
      <c r="C55" s="94" t="s">
        <v>92</v>
      </c>
      <c r="D55" s="95" t="s">
        <v>93</v>
      </c>
      <c r="E55" s="54">
        <v>2.5499999999999998E-2</v>
      </c>
      <c r="F55" s="96" t="s">
        <v>94</v>
      </c>
    </row>
    <row r="56" spans="1:6" x14ac:dyDescent="0.3">
      <c r="A56" s="1"/>
      <c r="B56" s="93" t="s">
        <v>95</v>
      </c>
      <c r="C56" s="97" t="s">
        <v>96</v>
      </c>
      <c r="D56" s="95" t="s">
        <v>93</v>
      </c>
      <c r="E56" s="54"/>
      <c r="F56" s="96" t="s">
        <v>94</v>
      </c>
    </row>
    <row r="57" spans="1:6" x14ac:dyDescent="0.3">
      <c r="A57" s="1"/>
      <c r="B57" s="93" t="s">
        <v>97</v>
      </c>
      <c r="C57" s="94" t="s">
        <v>98</v>
      </c>
      <c r="D57" s="95" t="s">
        <v>93</v>
      </c>
      <c r="E57" s="98" t="s">
        <v>94</v>
      </c>
      <c r="F57" s="55"/>
    </row>
    <row r="58" spans="1:6" x14ac:dyDescent="0.3">
      <c r="A58" s="1"/>
      <c r="B58" s="93" t="s">
        <v>99</v>
      </c>
      <c r="C58" s="97" t="s">
        <v>100</v>
      </c>
      <c r="D58" s="95" t="s">
        <v>93</v>
      </c>
      <c r="E58" s="98" t="s">
        <v>94</v>
      </c>
      <c r="F58" s="55"/>
    </row>
    <row r="59" spans="1:6" x14ac:dyDescent="0.3">
      <c r="A59" s="1"/>
      <c r="B59" s="93" t="s">
        <v>101</v>
      </c>
      <c r="C59" s="94" t="s">
        <v>102</v>
      </c>
      <c r="D59" s="95" t="s">
        <v>93</v>
      </c>
      <c r="E59" s="98" t="s">
        <v>94</v>
      </c>
      <c r="F59" s="55"/>
    </row>
    <row r="60" spans="1:6" x14ac:dyDescent="0.3">
      <c r="A60" s="1"/>
      <c r="B60" s="93" t="s">
        <v>103</v>
      </c>
      <c r="C60" s="94" t="s">
        <v>104</v>
      </c>
      <c r="D60" s="95" t="s">
        <v>93</v>
      </c>
      <c r="E60" s="98" t="s">
        <v>94</v>
      </c>
      <c r="F60" s="55"/>
    </row>
    <row r="61" spans="1:6" x14ac:dyDescent="0.3">
      <c r="A61" s="1"/>
      <c r="B61" s="93" t="s">
        <v>105</v>
      </c>
      <c r="C61" s="94" t="s">
        <v>106</v>
      </c>
      <c r="D61" s="95" t="s">
        <v>93</v>
      </c>
      <c r="E61" s="71"/>
      <c r="F61" s="55"/>
    </row>
    <row r="62" spans="1:6" x14ac:dyDescent="0.3">
      <c r="A62" s="1"/>
      <c r="B62" s="93" t="s">
        <v>107</v>
      </c>
      <c r="C62" s="94" t="s">
        <v>108</v>
      </c>
      <c r="D62" s="95" t="s">
        <v>93</v>
      </c>
      <c r="E62" s="71"/>
      <c r="F62" s="55"/>
    </row>
    <row r="63" spans="1:6" ht="17.25" thickBot="1" x14ac:dyDescent="0.35">
      <c r="A63" s="1"/>
      <c r="B63" s="99" t="s">
        <v>109</v>
      </c>
      <c r="C63" s="100" t="s">
        <v>110</v>
      </c>
      <c r="D63" s="101" t="s">
        <v>111</v>
      </c>
      <c r="E63" s="76"/>
      <c r="F63" s="77"/>
    </row>
    <row r="64" spans="1:6" x14ac:dyDescent="0.3">
      <c r="A64" s="1"/>
      <c r="B64" s="6"/>
      <c r="C64" s="1"/>
      <c r="D64" s="1"/>
      <c r="E64" s="1"/>
      <c r="F64" s="1"/>
    </row>
    <row r="65" spans="1:6" x14ac:dyDescent="0.3">
      <c r="A65" s="1"/>
      <c r="B65" s="6" t="s">
        <v>112</v>
      </c>
      <c r="C65" s="1"/>
      <c r="D65" s="1"/>
      <c r="E65" s="1"/>
      <c r="F65" s="1"/>
    </row>
    <row r="66" spans="1:6" x14ac:dyDescent="0.3">
      <c r="A66" s="1"/>
      <c r="B66" s="102" t="s">
        <v>113</v>
      </c>
      <c r="C66" s="103"/>
      <c r="D66" s="1"/>
      <c r="E66" s="1"/>
      <c r="F66" s="1"/>
    </row>
    <row r="67" spans="1:6" x14ac:dyDescent="0.3">
      <c r="A67" s="1"/>
      <c r="B67" s="102" t="s">
        <v>114</v>
      </c>
      <c r="C67" s="1"/>
      <c r="D67" s="1"/>
      <c r="E67" s="1"/>
      <c r="F67" s="1"/>
    </row>
    <row r="68" spans="1:6" x14ac:dyDescent="0.3">
      <c r="A68" s="1"/>
      <c r="B68" s="102" t="s">
        <v>115</v>
      </c>
      <c r="C68" s="1"/>
      <c r="D68" s="1"/>
      <c r="E68" s="1"/>
      <c r="F68" s="1"/>
    </row>
    <row r="69" spans="1:6" x14ac:dyDescent="0.3">
      <c r="A69" s="1"/>
      <c r="B69" s="102" t="s">
        <v>116</v>
      </c>
      <c r="C69" s="1"/>
      <c r="D69" s="1"/>
      <c r="E69" s="1"/>
      <c r="F69" s="1"/>
    </row>
    <row r="70" spans="1:6" x14ac:dyDescent="0.3">
      <c r="A70" s="1"/>
      <c r="B70" s="102" t="s">
        <v>117</v>
      </c>
      <c r="C70" s="1"/>
      <c r="D70" s="1"/>
      <c r="E70" s="1"/>
      <c r="F70" s="1"/>
    </row>
    <row r="71" spans="1:6" x14ac:dyDescent="0.3">
      <c r="A71" s="1"/>
      <c r="B71" s="103"/>
      <c r="C71" s="1"/>
      <c r="D71" s="1"/>
      <c r="E71" s="1"/>
      <c r="F71" s="1"/>
    </row>
    <row r="72" spans="1:6" ht="17.25" thickBot="1" x14ac:dyDescent="0.35">
      <c r="A72" s="1"/>
      <c r="B72" s="19" t="s">
        <v>118</v>
      </c>
      <c r="C72" s="1"/>
      <c r="D72" s="1"/>
      <c r="E72" s="1"/>
      <c r="F72" s="1"/>
    </row>
    <row r="73" spans="1:6" ht="21" thickBot="1" x14ac:dyDescent="0.35">
      <c r="A73" s="1"/>
      <c r="B73" s="257" t="s">
        <v>119</v>
      </c>
      <c r="C73" s="251"/>
      <c r="D73" s="251"/>
      <c r="E73" s="251"/>
      <c r="F73" s="252"/>
    </row>
    <row r="74" spans="1:6" x14ac:dyDescent="0.3">
      <c r="A74" s="1"/>
      <c r="B74" s="268"/>
      <c r="C74" s="267" t="s">
        <v>120</v>
      </c>
      <c r="D74" s="260" t="s">
        <v>121</v>
      </c>
      <c r="E74" s="35" t="s">
        <v>19</v>
      </c>
      <c r="F74" s="36" t="s">
        <v>20</v>
      </c>
    </row>
    <row r="75" spans="1:6" x14ac:dyDescent="0.3">
      <c r="A75" s="1"/>
      <c r="B75" s="253"/>
      <c r="C75" s="254"/>
      <c r="D75" s="269"/>
      <c r="E75" s="37" t="s">
        <v>33</v>
      </c>
      <c r="F75" s="40" t="s">
        <v>33</v>
      </c>
    </row>
    <row r="76" spans="1:6" ht="17.25" thickBot="1" x14ac:dyDescent="0.35">
      <c r="A76" s="1"/>
      <c r="B76" s="104">
        <v>1</v>
      </c>
      <c r="C76" s="105">
        <v>2</v>
      </c>
      <c r="D76" s="105" t="s">
        <v>34</v>
      </c>
      <c r="E76" s="106" t="s">
        <v>122</v>
      </c>
      <c r="F76" s="107" t="s">
        <v>123</v>
      </c>
    </row>
    <row r="77" spans="1:6" x14ac:dyDescent="0.3">
      <c r="A77" s="1"/>
      <c r="B77" s="108" t="s">
        <v>124</v>
      </c>
      <c r="C77" s="109" t="s">
        <v>125</v>
      </c>
      <c r="D77" s="110" t="s">
        <v>126</v>
      </c>
      <c r="E77" s="49">
        <f>+IFERROR(+IF(E55&lt;&gt;0,E52/E55,IF(E62&lt;&gt;0,E52/E62,E52/E61))," ")</f>
        <v>41.544196078431376</v>
      </c>
      <c r="F77" s="50" t="str">
        <f>IFERROR(IF((F57+F59)&lt;&gt;0,F52/(F57+F59),IF(F61&lt;&gt;0,F52/F61,F52/F62)),"  ")</f>
        <v xml:space="preserve">  </v>
      </c>
    </row>
    <row r="78" spans="1:6" x14ac:dyDescent="0.3">
      <c r="A78" s="1"/>
      <c r="B78" s="93" t="s">
        <v>127</v>
      </c>
      <c r="C78" s="111" t="s">
        <v>128</v>
      </c>
      <c r="D78" s="95" t="s">
        <v>37</v>
      </c>
      <c r="E78" s="112">
        <f>IFERROR(+E79+E80,0)</f>
        <v>0</v>
      </c>
      <c r="F78" s="113">
        <f>IFERROR(+F79+F80,0)</f>
        <v>0</v>
      </c>
    </row>
    <row r="79" spans="1:6" ht="28.5" x14ac:dyDescent="0.3">
      <c r="A79" s="1"/>
      <c r="B79" s="114" t="s">
        <v>129</v>
      </c>
      <c r="C79" s="94" t="s">
        <v>130</v>
      </c>
      <c r="D79" s="95" t="s">
        <v>37</v>
      </c>
      <c r="E79" s="54">
        <v>0</v>
      </c>
      <c r="F79" s="55"/>
    </row>
    <row r="80" spans="1:6" ht="28.5" x14ac:dyDescent="0.3">
      <c r="A80" s="1"/>
      <c r="B80" s="114" t="s">
        <v>131</v>
      </c>
      <c r="C80" s="94" t="s">
        <v>132</v>
      </c>
      <c r="D80" s="95" t="s">
        <v>37</v>
      </c>
      <c r="E80" s="54">
        <v>0</v>
      </c>
      <c r="F80" s="55"/>
    </row>
    <row r="81" spans="1:9" x14ac:dyDescent="0.3">
      <c r="A81" s="1"/>
      <c r="B81" s="93" t="s">
        <v>133</v>
      </c>
      <c r="C81" s="111" t="s">
        <v>134</v>
      </c>
      <c r="D81" s="95" t="s">
        <v>37</v>
      </c>
      <c r="E81" s="112">
        <f>IFERROR(+E52+E78,0)</f>
        <v>1.059377</v>
      </c>
      <c r="F81" s="113">
        <f>IFERROR(+F52+F78,0)</f>
        <v>0</v>
      </c>
    </row>
    <row r="82" spans="1:9" x14ac:dyDescent="0.3">
      <c r="A82" s="1"/>
      <c r="B82" s="93" t="s">
        <v>135</v>
      </c>
      <c r="C82" s="94" t="s">
        <v>136</v>
      </c>
      <c r="D82" s="95" t="s">
        <v>37</v>
      </c>
      <c r="E82" s="54">
        <v>6.6E-3</v>
      </c>
      <c r="F82" s="55"/>
    </row>
    <row r="83" spans="1:9" ht="42.75" x14ac:dyDescent="0.3">
      <c r="A83" s="1"/>
      <c r="B83" s="93" t="s">
        <v>137</v>
      </c>
      <c r="C83" s="115" t="s">
        <v>138</v>
      </c>
      <c r="D83" s="95" t="s">
        <v>139</v>
      </c>
      <c r="E83" s="116">
        <f>IFERROR(+(E82/E81)*100," ")</f>
        <v>0.6230076733778438</v>
      </c>
      <c r="F83" s="117" t="str">
        <f>IFERROR(+(F82/F81)*100," ")</f>
        <v xml:space="preserve"> </v>
      </c>
    </row>
    <row r="84" spans="1:9" x14ac:dyDescent="0.3">
      <c r="A84" s="1"/>
      <c r="B84" s="93" t="s">
        <v>140</v>
      </c>
      <c r="C84" s="111" t="s">
        <v>141</v>
      </c>
      <c r="D84" s="95" t="s">
        <v>37</v>
      </c>
      <c r="E84" s="118">
        <f>+IF(E19-E39-E40&gt;=0,E19-E39-E40,"0,000000")</f>
        <v>0</v>
      </c>
      <c r="F84" s="119">
        <f>+IF(F19-F39-F40&gt;=0,F19-F39-F40,"0,000000")</f>
        <v>0</v>
      </c>
      <c r="I84" s="120"/>
    </row>
    <row r="85" spans="1:9" x14ac:dyDescent="0.3">
      <c r="A85" s="1"/>
      <c r="B85" s="93" t="s">
        <v>142</v>
      </c>
      <c r="C85" s="94" t="s">
        <v>143</v>
      </c>
      <c r="D85" s="95" t="s">
        <v>37</v>
      </c>
      <c r="E85" s="121">
        <f>IFERROR(+E82-E84," ")</f>
        <v>6.6E-3</v>
      </c>
      <c r="F85" s="113">
        <f>IFERROR(+F82-F84," ")</f>
        <v>0</v>
      </c>
    </row>
    <row r="86" spans="1:9" x14ac:dyDescent="0.3">
      <c r="A86" s="1"/>
      <c r="B86" s="93" t="s">
        <v>144</v>
      </c>
      <c r="C86" s="94" t="s">
        <v>145</v>
      </c>
      <c r="D86" s="95" t="s">
        <v>37</v>
      </c>
      <c r="E86" s="112">
        <f>IFERROR(+E81+E82," ")</f>
        <v>1.065977</v>
      </c>
      <c r="F86" s="113">
        <f>IFERROR(+F81+F82," ")</f>
        <v>0</v>
      </c>
    </row>
    <row r="87" spans="1:9" x14ac:dyDescent="0.3">
      <c r="A87" s="1"/>
      <c r="B87" s="122" t="s">
        <v>146</v>
      </c>
      <c r="C87" s="94" t="s">
        <v>147</v>
      </c>
      <c r="D87" s="95" t="s">
        <v>93</v>
      </c>
      <c r="E87" s="123">
        <f>+IF(E55&lt;&gt;0,E55,IF(E62&lt;&gt;0,E62,E61))</f>
        <v>2.5499999999999998E-2</v>
      </c>
      <c r="F87" s="124">
        <f>+IF((F57+F59)&lt;&gt;0,F57+F59,IF(F61&lt;&gt;0,F61,F62))</f>
        <v>0</v>
      </c>
    </row>
    <row r="88" spans="1:9" x14ac:dyDescent="0.3">
      <c r="A88" s="1"/>
      <c r="B88" s="93" t="s">
        <v>148</v>
      </c>
      <c r="C88" s="94" t="s">
        <v>149</v>
      </c>
      <c r="D88" s="95" t="s">
        <v>126</v>
      </c>
      <c r="E88" s="116">
        <f>IFERROR(FLOOR(+E86/E87,0.01)," ")</f>
        <v>41.800000000000004</v>
      </c>
      <c r="F88" s="117" t="str">
        <f>IFERROR(FLOOR(+F86/F87,0.01)," ")</f>
        <v xml:space="preserve"> </v>
      </c>
    </row>
    <row r="89" spans="1:9" x14ac:dyDescent="0.3">
      <c r="A89" s="1"/>
      <c r="B89" s="93" t="s">
        <v>150</v>
      </c>
      <c r="C89" s="94" t="s">
        <v>151</v>
      </c>
      <c r="D89" s="95" t="s">
        <v>126</v>
      </c>
      <c r="E89" s="125">
        <f>E88*1.12</f>
        <v>46.81600000000001</v>
      </c>
      <c r="F89" s="126"/>
    </row>
    <row r="90" spans="1:9" ht="17.25" thickBot="1" x14ac:dyDescent="0.35">
      <c r="A90" s="1"/>
      <c r="B90" s="127" t="s">
        <v>152</v>
      </c>
      <c r="C90" s="128" t="s">
        <v>153</v>
      </c>
      <c r="D90" s="129" t="s">
        <v>126</v>
      </c>
      <c r="E90" s="130">
        <f>IFERROR(FLOOR(+IF((E39+E40)&lt;E18,(E52-E39-E40-E42+E18+E104)/E87,(E52-E97+E104)/E87),0.01)," ")</f>
        <v>41.54</v>
      </c>
      <c r="F90" s="131" t="str">
        <f>IFERROR(FLOOR(+IF((F39+F40)&lt;F18,(F52-F39-F40-F42+F18+F104)/F87,(F52-F97+F104)/F87),0.01)," ")</f>
        <v xml:space="preserve"> </v>
      </c>
    </row>
    <row r="91" spans="1:9" x14ac:dyDescent="0.3">
      <c r="A91" s="1"/>
      <c r="B91" s="85"/>
      <c r="C91" s="86"/>
      <c r="D91" s="87"/>
      <c r="E91" s="86"/>
      <c r="F91" s="86"/>
    </row>
    <row r="92" spans="1:9" ht="17.25" thickBot="1" x14ac:dyDescent="0.35">
      <c r="A92" s="1"/>
      <c r="B92" s="19" t="s">
        <v>154</v>
      </c>
      <c r="C92" s="1"/>
      <c r="D92" s="1"/>
      <c r="E92" s="1"/>
      <c r="F92" s="1"/>
    </row>
    <row r="93" spans="1:9" ht="21" thickBot="1" x14ac:dyDescent="0.35">
      <c r="A93" s="1"/>
      <c r="B93" s="257" t="s">
        <v>155</v>
      </c>
      <c r="C93" s="251"/>
      <c r="D93" s="251"/>
      <c r="E93" s="251"/>
      <c r="F93" s="252"/>
    </row>
    <row r="94" spans="1:9" x14ac:dyDescent="0.3">
      <c r="A94" s="1"/>
      <c r="B94" s="258" t="s">
        <v>30</v>
      </c>
      <c r="C94" s="260" t="s">
        <v>156</v>
      </c>
      <c r="D94" s="260" t="s">
        <v>157</v>
      </c>
      <c r="E94" s="35" t="s">
        <v>19</v>
      </c>
      <c r="F94" s="36" t="s">
        <v>20</v>
      </c>
    </row>
    <row r="95" spans="1:9" ht="29.25" thickBot="1" x14ac:dyDescent="0.35">
      <c r="A95" s="1"/>
      <c r="B95" s="259"/>
      <c r="C95" s="261"/>
      <c r="D95" s="261"/>
      <c r="E95" s="132" t="s">
        <v>158</v>
      </c>
      <c r="F95" s="133" t="s">
        <v>158</v>
      </c>
    </row>
    <row r="96" spans="1:9" ht="17.25" thickBot="1" x14ac:dyDescent="0.35">
      <c r="A96" s="1"/>
      <c r="B96" s="134">
        <v>1</v>
      </c>
      <c r="C96" s="135">
        <v>2</v>
      </c>
      <c r="D96" s="135" t="s">
        <v>34</v>
      </c>
      <c r="E96" s="135">
        <v>3</v>
      </c>
      <c r="F96" s="136">
        <v>4</v>
      </c>
    </row>
    <row r="97" spans="1:6" x14ac:dyDescent="0.3">
      <c r="A97" s="1"/>
      <c r="B97" s="137" t="s">
        <v>66</v>
      </c>
      <c r="C97" s="89" t="s">
        <v>159</v>
      </c>
      <c r="D97" s="90" t="s">
        <v>37</v>
      </c>
      <c r="E97" s="138">
        <v>0.3</v>
      </c>
      <c r="F97" s="139"/>
    </row>
    <row r="98" spans="1:6" ht="28.5" x14ac:dyDescent="0.3">
      <c r="A98" s="1"/>
      <c r="B98" s="140" t="s">
        <v>160</v>
      </c>
      <c r="C98" s="141" t="s">
        <v>161</v>
      </c>
      <c r="D98" s="110" t="s">
        <v>37</v>
      </c>
      <c r="E98" s="54"/>
      <c r="F98" s="55"/>
    </row>
    <row r="99" spans="1:6" ht="42.75" x14ac:dyDescent="0.3">
      <c r="A99" s="1"/>
      <c r="B99" s="114" t="s">
        <v>162</v>
      </c>
      <c r="C99" s="142" t="s">
        <v>163</v>
      </c>
      <c r="D99" s="95" t="s">
        <v>37</v>
      </c>
      <c r="E99" s="54"/>
      <c r="F99" s="143"/>
    </row>
    <row r="100" spans="1:6" ht="42.75" x14ac:dyDescent="0.3">
      <c r="A100" s="1"/>
      <c r="B100" s="114" t="s">
        <v>164</v>
      </c>
      <c r="C100" s="142" t="s">
        <v>165</v>
      </c>
      <c r="D100" s="95" t="s">
        <v>37</v>
      </c>
      <c r="E100" s="54"/>
      <c r="F100" s="143"/>
    </row>
    <row r="101" spans="1:6" ht="28.5" x14ac:dyDescent="0.3">
      <c r="A101" s="1"/>
      <c r="B101" s="114" t="s">
        <v>166</v>
      </c>
      <c r="C101" s="142" t="s">
        <v>167</v>
      </c>
      <c r="D101" s="95" t="s">
        <v>37</v>
      </c>
      <c r="E101" s="54"/>
      <c r="F101" s="143"/>
    </row>
    <row r="102" spans="1:6" x14ac:dyDescent="0.3">
      <c r="A102" s="1"/>
      <c r="B102" s="114" t="s">
        <v>168</v>
      </c>
      <c r="C102" s="142" t="s">
        <v>169</v>
      </c>
      <c r="D102" s="95" t="s">
        <v>37</v>
      </c>
      <c r="E102" s="112">
        <f>+E97-E98-E99-E100-E101</f>
        <v>0.3</v>
      </c>
      <c r="F102" s="113">
        <f>+F97-F98-F99-F100-F101</f>
        <v>0</v>
      </c>
    </row>
    <row r="103" spans="1:6" ht="28.5" x14ac:dyDescent="0.3">
      <c r="A103" s="1"/>
      <c r="B103" s="114" t="s">
        <v>170</v>
      </c>
      <c r="C103" s="142" t="s">
        <v>171</v>
      </c>
      <c r="D103" s="95" t="s">
        <v>37</v>
      </c>
      <c r="E103" s="54"/>
      <c r="F103" s="55"/>
    </row>
    <row r="104" spans="1:6" ht="42.75" x14ac:dyDescent="0.3">
      <c r="A104" s="1"/>
      <c r="B104" s="114" t="s">
        <v>172</v>
      </c>
      <c r="C104" s="115" t="s">
        <v>173</v>
      </c>
      <c r="D104" s="95" t="s">
        <v>37</v>
      </c>
      <c r="E104" s="112">
        <f>IFERROR(+IF((E98+E99)&lt;(E105),E100+E101+E105,E98+E99+E100+E101),"  ")</f>
        <v>0.3</v>
      </c>
      <c r="F104" s="113">
        <f>IFERROR(+IF((F98+F99)&lt;(F105),F100+F101+F105,F98+F99+F100+F101)," ")</f>
        <v>0</v>
      </c>
    </row>
    <row r="105" spans="1:6" ht="28.5" x14ac:dyDescent="0.3">
      <c r="A105" s="1"/>
      <c r="B105" s="114" t="s">
        <v>174</v>
      </c>
      <c r="C105" s="115" t="s">
        <v>175</v>
      </c>
      <c r="D105" s="95" t="s">
        <v>37</v>
      </c>
      <c r="E105" s="54">
        <v>0.3</v>
      </c>
      <c r="F105" s="55"/>
    </row>
    <row r="106" spans="1:6" ht="29.25" thickBot="1" x14ac:dyDescent="0.35">
      <c r="A106" s="1"/>
      <c r="B106" s="144" t="s">
        <v>176</v>
      </c>
      <c r="C106" s="145" t="s">
        <v>177</v>
      </c>
      <c r="D106" s="129" t="s">
        <v>37</v>
      </c>
      <c r="E106" s="59">
        <v>0.3</v>
      </c>
      <c r="F106" s="60"/>
    </row>
    <row r="107" spans="1:6" ht="17.25" x14ac:dyDescent="0.3">
      <c r="A107" s="1"/>
      <c r="B107" s="34"/>
      <c r="C107" s="1"/>
      <c r="D107" s="1"/>
      <c r="E107" s="1"/>
      <c r="F107" s="1"/>
    </row>
    <row r="108" spans="1:6" x14ac:dyDescent="0.3">
      <c r="A108" s="1"/>
      <c r="B108" s="146"/>
      <c r="C108" s="1"/>
      <c r="D108" s="147"/>
      <c r="E108" s="148"/>
      <c r="F108" s="147"/>
    </row>
    <row r="109" spans="1:6" ht="17.25" thickBot="1" x14ac:dyDescent="0.35">
      <c r="A109" s="1"/>
      <c r="B109" s="19" t="s">
        <v>178</v>
      </c>
      <c r="C109" s="149"/>
      <c r="D109" s="149"/>
      <c r="E109" s="147"/>
      <c r="F109" s="147"/>
    </row>
    <row r="110" spans="1:6" ht="17.25" thickBot="1" x14ac:dyDescent="0.35">
      <c r="A110" s="1"/>
      <c r="B110" s="262" t="str">
        <f>+IF(AND([4]Identifikace!D21="Prosím vyberte",[4]Identifikace!N21="Prosím vyberte"),"Vyplňte, prosím, v listu Identifikace, zda uplatňujete dvousložkovou formu ceny.",IF(OR([4]Identifikace!D21="ano",[4]Identifikace!N21="ano"),"V listu Identifikace jste uvedli, že uplatňujete DVOUSLOŽKOVOU FORMU CENY, vyplňte, prosím, tuto tabulku.",IF([4]Identifikace!D21=[4]Identifikace!N21="ne""V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63"/>
      <c r="D110" s="263"/>
      <c r="E110" s="263"/>
      <c r="F110" s="264"/>
    </row>
    <row r="111" spans="1:6" ht="17.25" thickBot="1" x14ac:dyDescent="0.35">
      <c r="A111" s="1"/>
      <c r="B111" s="19"/>
      <c r="C111" s="149"/>
      <c r="D111" s="149"/>
      <c r="E111" s="147"/>
      <c r="F111" s="147"/>
    </row>
    <row r="112" spans="1:6" ht="21" thickBot="1" x14ac:dyDescent="0.35">
      <c r="A112" s="1"/>
      <c r="B112" s="250" t="s">
        <v>179</v>
      </c>
      <c r="C112" s="251"/>
      <c r="D112" s="251"/>
      <c r="E112" s="251"/>
      <c r="F112" s="252"/>
    </row>
    <row r="113" spans="1:6" x14ac:dyDescent="0.3">
      <c r="A113" s="1"/>
      <c r="B113" s="253"/>
      <c r="C113" s="254" t="s">
        <v>120</v>
      </c>
      <c r="D113" s="254" t="s">
        <v>121</v>
      </c>
      <c r="E113" s="150" t="s">
        <v>19</v>
      </c>
      <c r="F113" s="151" t="s">
        <v>20</v>
      </c>
    </row>
    <row r="114" spans="1:6" x14ac:dyDescent="0.3">
      <c r="A114" s="1"/>
      <c r="B114" s="253"/>
      <c r="C114" s="254"/>
      <c r="D114" s="254"/>
      <c r="E114" s="37" t="s">
        <v>33</v>
      </c>
      <c r="F114" s="40" t="s">
        <v>33</v>
      </c>
    </row>
    <row r="115" spans="1:6" ht="17.25" thickBot="1" x14ac:dyDescent="0.35">
      <c r="A115" s="1"/>
      <c r="B115" s="152">
        <v>1</v>
      </c>
      <c r="C115" s="106">
        <v>2</v>
      </c>
      <c r="D115" s="106" t="s">
        <v>34</v>
      </c>
      <c r="E115" s="106">
        <v>3</v>
      </c>
      <c r="F115" s="107">
        <v>4</v>
      </c>
    </row>
    <row r="116" spans="1:6" ht="28.5" x14ac:dyDescent="0.3">
      <c r="A116" s="1"/>
      <c r="B116" s="88" t="s">
        <v>180</v>
      </c>
      <c r="C116" s="89" t="s">
        <v>181</v>
      </c>
      <c r="D116" s="90" t="s">
        <v>37</v>
      </c>
      <c r="E116" s="138"/>
      <c r="F116" s="139"/>
    </row>
    <row r="117" spans="1:6" ht="28.5" x14ac:dyDescent="0.3">
      <c r="A117" s="1"/>
      <c r="B117" s="93" t="s">
        <v>182</v>
      </c>
      <c r="C117" s="94" t="s">
        <v>183</v>
      </c>
      <c r="D117" s="95" t="s">
        <v>139</v>
      </c>
      <c r="E117" s="116">
        <f>IFERROR(+(E116/E86)*100,"  ")</f>
        <v>0</v>
      </c>
      <c r="F117" s="117" t="str">
        <f>IFERROR(+(F116/F86)*100,"  ")</f>
        <v xml:space="preserve">  </v>
      </c>
    </row>
    <row r="118" spans="1:6" ht="28.5" x14ac:dyDescent="0.3">
      <c r="A118" s="1"/>
      <c r="B118" s="93" t="s">
        <v>184</v>
      </c>
      <c r="C118" s="94" t="s">
        <v>185</v>
      </c>
      <c r="D118" s="95" t="s">
        <v>37</v>
      </c>
      <c r="E118" s="112" t="str">
        <f>IF(E116&lt;&gt;0,E86-E116," ")</f>
        <v xml:space="preserve"> </v>
      </c>
      <c r="F118" s="113" t="str">
        <f>IF(F116&lt;&gt;0,F86-F116," ")</f>
        <v xml:space="preserve"> </v>
      </c>
    </row>
    <row r="119" spans="1:6" x14ac:dyDescent="0.3">
      <c r="A119" s="1"/>
      <c r="B119" s="93" t="s">
        <v>186</v>
      </c>
      <c r="C119" s="94" t="s">
        <v>187</v>
      </c>
      <c r="D119" s="95" t="s">
        <v>37</v>
      </c>
      <c r="E119" s="112" t="str">
        <f>IFERROR(IF(E117&lt;&gt;0,E81*(1-(E117/100))," "),"  ")</f>
        <v xml:space="preserve"> </v>
      </c>
      <c r="F119" s="113" t="str">
        <f>IFERROR(IF(F117&lt;&gt;0,F81*(1-(F117/100))," "),"  ")</f>
        <v xml:space="preserve">  </v>
      </c>
    </row>
    <row r="120" spans="1:6" x14ac:dyDescent="0.3">
      <c r="A120" s="1"/>
      <c r="B120" s="93" t="s">
        <v>188</v>
      </c>
      <c r="C120" s="94" t="s">
        <v>189</v>
      </c>
      <c r="D120" s="95" t="s">
        <v>37</v>
      </c>
      <c r="E120" s="112" t="str">
        <f>IFERROR(+E118-E119," ")</f>
        <v xml:space="preserve"> </v>
      </c>
      <c r="F120" s="113" t="str">
        <f>IFERROR(+F118-F119," ")</f>
        <v xml:space="preserve"> </v>
      </c>
    </row>
    <row r="121" spans="1:6" x14ac:dyDescent="0.3">
      <c r="A121" s="1"/>
      <c r="B121" s="93" t="s">
        <v>190</v>
      </c>
      <c r="C121" s="153" t="s">
        <v>191</v>
      </c>
      <c r="D121" s="95" t="s">
        <v>126</v>
      </c>
      <c r="E121" s="116" t="str">
        <f>IFERROR(FLOOR(+E118/E87,0.01)," ")</f>
        <v xml:space="preserve"> </v>
      </c>
      <c r="F121" s="117" t="str">
        <f>IFERROR(FLOOR(+F118/F87,0.01)," ")</f>
        <v xml:space="preserve"> </v>
      </c>
    </row>
    <row r="122" spans="1:6" x14ac:dyDescent="0.3">
      <c r="A122" s="1"/>
      <c r="B122" s="93" t="s">
        <v>192</v>
      </c>
      <c r="C122" s="153" t="s">
        <v>193</v>
      </c>
      <c r="D122" s="95" t="s">
        <v>126</v>
      </c>
      <c r="E122" s="125"/>
      <c r="F122" s="126"/>
    </row>
    <row r="123" spans="1:6" ht="29.25" customHeight="1" thickBot="1" x14ac:dyDescent="0.35">
      <c r="A123" s="1"/>
      <c r="B123" s="154" t="s">
        <v>194</v>
      </c>
      <c r="C123" s="255" t="s">
        <v>195</v>
      </c>
      <c r="D123" s="256"/>
      <c r="E123" s="155"/>
      <c r="F123" s="156"/>
    </row>
    <row r="124" spans="1:6" ht="17.25" x14ac:dyDescent="0.3">
      <c r="A124" s="1"/>
      <c r="B124" s="34"/>
      <c r="C124" s="1"/>
      <c r="D124" s="1"/>
      <c r="E124" s="1"/>
      <c r="F124" s="1"/>
    </row>
    <row r="125" spans="1:6" ht="17.25" x14ac:dyDescent="0.3">
      <c r="A125" s="1"/>
      <c r="B125" s="34"/>
      <c r="C125" s="1"/>
      <c r="D125" s="1"/>
      <c r="E125" s="1"/>
      <c r="F125" s="1"/>
    </row>
    <row r="126" spans="1:6" ht="17.25" thickBot="1" x14ac:dyDescent="0.35">
      <c r="A126" s="1"/>
      <c r="B126" s="19" t="s">
        <v>196</v>
      </c>
      <c r="C126" s="157"/>
      <c r="D126" s="157"/>
      <c r="E126" s="157"/>
      <c r="F126" s="158"/>
    </row>
    <row r="127" spans="1:6" ht="21" thickBot="1" x14ac:dyDescent="0.4">
      <c r="A127" s="1"/>
      <c r="B127" s="243" t="s">
        <v>197</v>
      </c>
      <c r="C127" s="244"/>
      <c r="D127" s="244"/>
      <c r="E127" s="244"/>
      <c r="F127" s="245"/>
    </row>
    <row r="128" spans="1:6" ht="17.25" thickBot="1" x14ac:dyDescent="0.35">
      <c r="A128" s="1"/>
      <c r="B128" s="157" t="s">
        <v>198</v>
      </c>
      <c r="C128" s="157"/>
      <c r="D128" s="157"/>
      <c r="E128" s="157"/>
      <c r="F128" s="157"/>
    </row>
    <row r="129" spans="1:8" x14ac:dyDescent="0.3">
      <c r="A129" s="1"/>
      <c r="B129" s="246" t="s">
        <v>30</v>
      </c>
      <c r="C129" s="248" t="s">
        <v>31</v>
      </c>
      <c r="D129" s="237" t="s">
        <v>121</v>
      </c>
      <c r="E129" s="159" t="s">
        <v>19</v>
      </c>
      <c r="F129" s="25" t="s">
        <v>20</v>
      </c>
    </row>
    <row r="130" spans="1:8" x14ac:dyDescent="0.3">
      <c r="A130" s="1"/>
      <c r="B130" s="247"/>
      <c r="C130" s="249"/>
      <c r="D130" s="238"/>
      <c r="E130" s="38" t="s">
        <v>199</v>
      </c>
      <c r="F130" s="39" t="s">
        <v>199</v>
      </c>
    </row>
    <row r="131" spans="1:8" x14ac:dyDescent="0.3">
      <c r="A131" s="1"/>
      <c r="B131" s="247"/>
      <c r="C131" s="249"/>
      <c r="D131" s="239"/>
      <c r="E131" s="38" t="s">
        <v>33</v>
      </c>
      <c r="F131" s="39" t="s">
        <v>33</v>
      </c>
    </row>
    <row r="132" spans="1:8" ht="17.25" thickBot="1" x14ac:dyDescent="0.35">
      <c r="A132" s="1"/>
      <c r="B132" s="160">
        <v>1</v>
      </c>
      <c r="C132" s="161">
        <v>2</v>
      </c>
      <c r="D132" s="161" t="s">
        <v>34</v>
      </c>
      <c r="E132" s="161">
        <v>3</v>
      </c>
      <c r="F132" s="162">
        <v>4</v>
      </c>
    </row>
    <row r="133" spans="1:8" ht="18" thickBot="1" x14ac:dyDescent="0.35">
      <c r="A133" s="1"/>
      <c r="B133" s="240" t="s">
        <v>200</v>
      </c>
      <c r="C133" s="241"/>
      <c r="D133" s="241"/>
      <c r="E133" s="241"/>
      <c r="F133" s="242"/>
    </row>
    <row r="134" spans="1:8" ht="28.5" x14ac:dyDescent="0.3">
      <c r="A134" s="163"/>
      <c r="B134" s="164" t="s">
        <v>201</v>
      </c>
      <c r="C134" s="165" t="s">
        <v>202</v>
      </c>
      <c r="D134" s="166" t="s">
        <v>37</v>
      </c>
      <c r="E134" s="167">
        <v>0</v>
      </c>
      <c r="F134" s="168"/>
    </row>
    <row r="135" spans="1:8" x14ac:dyDescent="0.3">
      <c r="A135" s="163"/>
      <c r="B135" s="169" t="s">
        <v>203</v>
      </c>
      <c r="C135" s="170" t="s">
        <v>204</v>
      </c>
      <c r="D135" s="171" t="s">
        <v>94</v>
      </c>
      <c r="E135" s="172">
        <v>4.8999999999999998E-3</v>
      </c>
      <c r="F135" s="173">
        <v>4.8999999999999998E-3</v>
      </c>
    </row>
    <row r="136" spans="1:8" x14ac:dyDescent="0.3">
      <c r="A136" s="163"/>
      <c r="B136" s="169" t="s">
        <v>205</v>
      </c>
      <c r="C136" s="111" t="s">
        <v>206</v>
      </c>
      <c r="D136" s="171" t="s">
        <v>37</v>
      </c>
      <c r="E136" s="112">
        <f>IF(ISBLANK(E134),"  ",E134*E135)</f>
        <v>0</v>
      </c>
      <c r="F136" s="113" t="str">
        <f>IF(ISBLANK(F134),"  ",F134*F135)</f>
        <v xml:space="preserve">  </v>
      </c>
      <c r="G136" s="174"/>
    </row>
    <row r="137" spans="1:8" ht="29.25" x14ac:dyDescent="0.3">
      <c r="A137" s="163"/>
      <c r="B137" s="169" t="s">
        <v>207</v>
      </c>
      <c r="C137" s="175" t="s">
        <v>208</v>
      </c>
      <c r="D137" s="171" t="s">
        <v>37</v>
      </c>
      <c r="E137" s="176">
        <v>34.026299999999999</v>
      </c>
      <c r="F137" s="177"/>
    </row>
    <row r="138" spans="1:8" x14ac:dyDescent="0.3">
      <c r="A138" s="163"/>
      <c r="B138" s="169" t="s">
        <v>209</v>
      </c>
      <c r="C138" s="111" t="s">
        <v>210</v>
      </c>
      <c r="D138" s="171" t="s">
        <v>94</v>
      </c>
      <c r="E138" s="172">
        <v>9.1999999999999998E-3</v>
      </c>
      <c r="F138" s="173">
        <v>9.1999999999999998E-3</v>
      </c>
    </row>
    <row r="139" spans="1:8" x14ac:dyDescent="0.3">
      <c r="A139" s="163"/>
      <c r="B139" s="169" t="s">
        <v>211</v>
      </c>
      <c r="C139" s="111" t="s">
        <v>212</v>
      </c>
      <c r="D139" s="171" t="s">
        <v>37</v>
      </c>
      <c r="E139" s="112">
        <f>IF(ISBLANK(E137),"  ",E137*E138)</f>
        <v>0.31304196000000001</v>
      </c>
      <c r="F139" s="113" t="str">
        <f>IF(ISBLANK(F137)," ",F137*F138)</f>
        <v xml:space="preserve"> </v>
      </c>
      <c r="G139" s="174"/>
    </row>
    <row r="140" spans="1:8" ht="42.75" x14ac:dyDescent="0.3">
      <c r="A140" s="163"/>
      <c r="B140" s="169" t="s">
        <v>213</v>
      </c>
      <c r="C140" s="111" t="s">
        <v>214</v>
      </c>
      <c r="D140" s="171" t="s">
        <v>37</v>
      </c>
      <c r="E140" s="176">
        <v>0</v>
      </c>
      <c r="F140" s="178"/>
      <c r="G140" s="174"/>
    </row>
    <row r="141" spans="1:8" ht="42.75" x14ac:dyDescent="0.3">
      <c r="A141" s="163"/>
      <c r="B141" s="169" t="s">
        <v>215</v>
      </c>
      <c r="C141" s="111" t="s">
        <v>216</v>
      </c>
      <c r="D141" s="171" t="s">
        <v>37</v>
      </c>
      <c r="E141" s="176">
        <v>0</v>
      </c>
      <c r="F141" s="178"/>
    </row>
    <row r="142" spans="1:8" x14ac:dyDescent="0.3">
      <c r="A142" s="163"/>
      <c r="B142" s="169" t="s">
        <v>217</v>
      </c>
      <c r="C142" s="111" t="s">
        <v>218</v>
      </c>
      <c r="D142" s="171" t="s">
        <v>37</v>
      </c>
      <c r="E142" s="179">
        <v>7.0000000000000007E-2</v>
      </c>
      <c r="F142" s="180">
        <v>7.0000000000000007E-2</v>
      </c>
    </row>
    <row r="143" spans="1:8" x14ac:dyDescent="0.3">
      <c r="A143" s="163"/>
      <c r="B143" s="169" t="s">
        <v>219</v>
      </c>
      <c r="C143" s="111" t="s">
        <v>220</v>
      </c>
      <c r="D143" s="171" t="s">
        <v>94</v>
      </c>
      <c r="E143" s="112">
        <f>+IF(ISBLANK(E141),"  ",E141*E142)</f>
        <v>0</v>
      </c>
      <c r="F143" s="113" t="str">
        <f>+IF(ISBLANK(F141),"  ",F141*F142)</f>
        <v xml:space="preserve">  </v>
      </c>
      <c r="G143" s="174"/>
    </row>
    <row r="144" spans="1:8" ht="17.25" thickBot="1" x14ac:dyDescent="0.35">
      <c r="A144" s="163"/>
      <c r="B144" s="181" t="s">
        <v>221</v>
      </c>
      <c r="C144" s="100" t="s">
        <v>222</v>
      </c>
      <c r="D144" s="101" t="s">
        <v>37</v>
      </c>
      <c r="E144" s="182">
        <f>+SUMIF(E136,"&gt;=0",E136)+SUMIF(E139,"&gt;=0",E139)+SUMIF(E140,"&gt;=0",E140)+SUMIF(E143,"&gt;=0",E143)</f>
        <v>0.31304196000000001</v>
      </c>
      <c r="F144" s="66">
        <f>+SUMIF(F136,"&gt;=0",F136)+SUMIF(F139,"&gt;=0",F139)+SUMIF(F140,"&gt;=0",F140)+SUMIF(F143,"&gt;=0",F143)</f>
        <v>0</v>
      </c>
      <c r="H144" s="183"/>
    </row>
    <row r="145" spans="1:6" ht="18" thickBot="1" x14ac:dyDescent="0.35">
      <c r="A145" s="1"/>
      <c r="B145" s="222" t="s">
        <v>223</v>
      </c>
      <c r="C145" s="223"/>
      <c r="D145" s="223"/>
      <c r="E145" s="223"/>
      <c r="F145" s="224"/>
    </row>
    <row r="146" spans="1:6" ht="30" x14ac:dyDescent="0.3">
      <c r="A146" s="163"/>
      <c r="B146" s="184" t="s">
        <v>224</v>
      </c>
      <c r="C146" s="165" t="s">
        <v>225</v>
      </c>
      <c r="D146" s="90" t="s">
        <v>226</v>
      </c>
      <c r="E146" s="167">
        <v>0.24299999999999999</v>
      </c>
      <c r="F146" s="168"/>
    </row>
    <row r="147" spans="1:6" x14ac:dyDescent="0.3">
      <c r="A147" s="163"/>
      <c r="B147" s="185" t="s">
        <v>227</v>
      </c>
      <c r="C147" s="111" t="s">
        <v>228</v>
      </c>
      <c r="D147" s="186" t="s">
        <v>94</v>
      </c>
      <c r="E147" s="187">
        <v>1.07</v>
      </c>
      <c r="F147" s="188">
        <v>1.07</v>
      </c>
    </row>
    <row r="148" spans="1:6" ht="29.25" thickBot="1" x14ac:dyDescent="0.35">
      <c r="A148" s="163"/>
      <c r="B148" s="189" t="s">
        <v>229</v>
      </c>
      <c r="C148" s="100" t="s">
        <v>230</v>
      </c>
      <c r="D148" s="101" t="s">
        <v>37</v>
      </c>
      <c r="E148" s="65">
        <f>+IF(E146&gt;0,E146*E147*E87,"x")</f>
        <v>6.6302549999999998E-3</v>
      </c>
      <c r="F148" s="66" t="str">
        <f>+IF(F146&gt;0,F146*F147*F87,"x")</f>
        <v>x</v>
      </c>
    </row>
    <row r="149" spans="1:6" ht="18" thickBot="1" x14ac:dyDescent="0.35">
      <c r="A149" s="1"/>
      <c r="B149" s="222" t="s">
        <v>231</v>
      </c>
      <c r="C149" s="223"/>
      <c r="D149" s="223"/>
      <c r="E149" s="223"/>
      <c r="F149" s="224"/>
    </row>
    <row r="150" spans="1:6" ht="28.5" x14ac:dyDescent="0.3">
      <c r="A150" s="163"/>
      <c r="B150" s="164" t="s">
        <v>232</v>
      </c>
      <c r="C150" s="165" t="s">
        <v>233</v>
      </c>
      <c r="D150" s="190" t="s">
        <v>37</v>
      </c>
      <c r="E150" s="191">
        <f>IF(AND(E144&lt;&gt;0,E148&gt;0),MIN(E144,E148),E144)</f>
        <v>6.6302549999999998E-3</v>
      </c>
      <c r="F150" s="192">
        <f>IF(AND(F144&lt;&gt;0,F148&gt;0),MIN(F144,F148),F144)</f>
        <v>0</v>
      </c>
    </row>
    <row r="151" spans="1:6" ht="17.25" thickBot="1" x14ac:dyDescent="0.35">
      <c r="A151" s="163"/>
      <c r="B151" s="181" t="s">
        <v>135</v>
      </c>
      <c r="C151" s="193" t="s">
        <v>136</v>
      </c>
      <c r="D151" s="162" t="s">
        <v>37</v>
      </c>
      <c r="E151" s="65">
        <f>+E82</f>
        <v>6.6E-3</v>
      </c>
      <c r="F151" s="66">
        <f>+F82</f>
        <v>0</v>
      </c>
    </row>
    <row r="152" spans="1:6" x14ac:dyDescent="0.3">
      <c r="A152" s="1"/>
      <c r="B152" s="3"/>
      <c r="C152" s="157"/>
      <c r="D152" s="157"/>
      <c r="E152" s="157"/>
      <c r="F152" s="157"/>
    </row>
    <row r="153" spans="1:6" x14ac:dyDescent="0.3">
      <c r="A153" s="1"/>
      <c r="B153" s="194"/>
      <c r="C153" s="157"/>
      <c r="D153" s="157"/>
      <c r="E153" s="157"/>
      <c r="F153" s="157"/>
    </row>
    <row r="154" spans="1:6" ht="17.25" thickBot="1" x14ac:dyDescent="0.35">
      <c r="A154" s="1"/>
      <c r="B154" s="19" t="s">
        <v>234</v>
      </c>
      <c r="C154" s="157"/>
      <c r="D154" s="157"/>
      <c r="E154" s="157"/>
      <c r="F154" s="157"/>
    </row>
    <row r="155" spans="1:6" ht="26.25" customHeight="1" thickBot="1" x14ac:dyDescent="0.35">
      <c r="A155" s="1"/>
      <c r="B155" s="231" t="s">
        <v>235</v>
      </c>
      <c r="C155" s="232"/>
      <c r="D155" s="232"/>
      <c r="E155" s="232"/>
      <c r="F155" s="233"/>
    </row>
    <row r="156" spans="1:6" ht="17.25" thickBot="1" x14ac:dyDescent="0.35">
      <c r="A156" s="1"/>
      <c r="B156" s="19"/>
      <c r="C156" s="157"/>
      <c r="D156" s="157"/>
      <c r="E156" s="157"/>
      <c r="F156" s="157"/>
    </row>
    <row r="157" spans="1:6" x14ac:dyDescent="0.3">
      <c r="A157" s="1"/>
      <c r="B157" s="234" t="s">
        <v>30</v>
      </c>
      <c r="C157" s="237" t="s">
        <v>31</v>
      </c>
      <c r="D157" s="237" t="s">
        <v>121</v>
      </c>
      <c r="E157" s="159" t="s">
        <v>19</v>
      </c>
      <c r="F157" s="25" t="s">
        <v>20</v>
      </c>
    </row>
    <row r="158" spans="1:6" x14ac:dyDescent="0.3">
      <c r="A158" s="1"/>
      <c r="B158" s="235"/>
      <c r="C158" s="238"/>
      <c r="D158" s="238"/>
      <c r="E158" s="38" t="s">
        <v>199</v>
      </c>
      <c r="F158" s="39" t="s">
        <v>199</v>
      </c>
    </row>
    <row r="159" spans="1:6" x14ac:dyDescent="0.3">
      <c r="A159" s="1"/>
      <c r="B159" s="236"/>
      <c r="C159" s="239"/>
      <c r="D159" s="239"/>
      <c r="E159" s="38" t="s">
        <v>33</v>
      </c>
      <c r="F159" s="39" t="s">
        <v>33</v>
      </c>
    </row>
    <row r="160" spans="1:6" ht="17.25" thickBot="1" x14ac:dyDescent="0.35">
      <c r="A160" s="1"/>
      <c r="B160" s="160">
        <v>1</v>
      </c>
      <c r="C160" s="161">
        <v>2</v>
      </c>
      <c r="D160" s="161" t="s">
        <v>34</v>
      </c>
      <c r="E160" s="161">
        <v>3</v>
      </c>
      <c r="F160" s="162">
        <v>4</v>
      </c>
    </row>
    <row r="161" spans="1:6" ht="18" thickBot="1" x14ac:dyDescent="0.35">
      <c r="A161" s="1"/>
      <c r="B161" s="240" t="s">
        <v>236</v>
      </c>
      <c r="C161" s="241"/>
      <c r="D161" s="241"/>
      <c r="E161" s="241"/>
      <c r="F161" s="242"/>
    </row>
    <row r="162" spans="1:6" ht="28.5" x14ac:dyDescent="0.3">
      <c r="A162" s="163"/>
      <c r="B162" s="164" t="s">
        <v>237</v>
      </c>
      <c r="C162" s="195" t="s">
        <v>238</v>
      </c>
      <c r="D162" s="166" t="s">
        <v>37</v>
      </c>
      <c r="E162" s="167">
        <v>34.026299999999999</v>
      </c>
      <c r="F162" s="168"/>
    </row>
    <row r="163" spans="1:6" x14ac:dyDescent="0.3">
      <c r="A163" s="163"/>
      <c r="B163" s="169" t="s">
        <v>239</v>
      </c>
      <c r="C163" s="196" t="s">
        <v>210</v>
      </c>
      <c r="D163" s="197" t="s">
        <v>94</v>
      </c>
      <c r="E163" s="198">
        <v>9.1999999999999998E-3</v>
      </c>
      <c r="F163" s="199">
        <v>9.1999999999999998E-3</v>
      </c>
    </row>
    <row r="164" spans="1:6" x14ac:dyDescent="0.3">
      <c r="A164" s="163"/>
      <c r="B164" s="169" t="s">
        <v>240</v>
      </c>
      <c r="C164" s="196" t="s">
        <v>212</v>
      </c>
      <c r="D164" s="197" t="s">
        <v>37</v>
      </c>
      <c r="E164" s="200">
        <f>IF(ISBLANK(E162),"  ",E162*E163)</f>
        <v>0.31304196000000001</v>
      </c>
      <c r="F164" s="119" t="str">
        <f>IF(ISBLANK(F162),"  ",F162*F163)</f>
        <v xml:space="preserve">  </v>
      </c>
    </row>
    <row r="165" spans="1:6" ht="42.75" x14ac:dyDescent="0.3">
      <c r="A165" s="163"/>
      <c r="B165" s="169" t="s">
        <v>241</v>
      </c>
      <c r="C165" s="196" t="s">
        <v>242</v>
      </c>
      <c r="D165" s="197" t="s">
        <v>37</v>
      </c>
      <c r="E165" s="176">
        <v>0</v>
      </c>
      <c r="F165" s="178"/>
    </row>
    <row r="166" spans="1:6" ht="29.25" thickBot="1" x14ac:dyDescent="0.35">
      <c r="A166" s="163"/>
      <c r="B166" s="181" t="s">
        <v>243</v>
      </c>
      <c r="C166" s="201" t="s">
        <v>244</v>
      </c>
      <c r="D166" s="202" t="s">
        <v>37</v>
      </c>
      <c r="E166" s="203">
        <f>+SUMIF(E164,"&gt;=0",E164)+SUMIF(E165,"&gt;=0",E165)</f>
        <v>0.31304196000000001</v>
      </c>
      <c r="F166" s="204">
        <f>+SUMIF(F164,"&gt;=0",F164)+SUMIF(F165,"&gt;=0",F165)</f>
        <v>0</v>
      </c>
    </row>
    <row r="167" spans="1:6" ht="18" thickBot="1" x14ac:dyDescent="0.35">
      <c r="A167" s="1"/>
      <c r="B167" s="222" t="s">
        <v>245</v>
      </c>
      <c r="C167" s="223"/>
      <c r="D167" s="223"/>
      <c r="E167" s="223"/>
      <c r="F167" s="224"/>
    </row>
    <row r="168" spans="1:6" ht="30" x14ac:dyDescent="0.3">
      <c r="A168" s="163"/>
      <c r="B168" s="164" t="s">
        <v>246</v>
      </c>
      <c r="C168" s="165" t="s">
        <v>247</v>
      </c>
      <c r="D168" s="166" t="s">
        <v>248</v>
      </c>
      <c r="E168" s="205">
        <v>0</v>
      </c>
      <c r="F168" s="206"/>
    </row>
    <row r="169" spans="1:6" x14ac:dyDescent="0.3">
      <c r="A169" s="163"/>
      <c r="B169" s="169" t="s">
        <v>249</v>
      </c>
      <c r="C169" s="111" t="s">
        <v>228</v>
      </c>
      <c r="D169" s="197" t="s">
        <v>94</v>
      </c>
      <c r="E169" s="207">
        <v>1.07</v>
      </c>
      <c r="F169" s="208">
        <v>1.07</v>
      </c>
    </row>
    <row r="170" spans="1:6" ht="29.25" thickBot="1" x14ac:dyDescent="0.35">
      <c r="A170" s="163"/>
      <c r="B170" s="181" t="s">
        <v>250</v>
      </c>
      <c r="C170" s="100" t="s">
        <v>251</v>
      </c>
      <c r="D170" s="202" t="s">
        <v>37</v>
      </c>
      <c r="E170" s="209" t="str">
        <f>+IF(E168&gt;0,E168*E169*E87,"x")</f>
        <v>x</v>
      </c>
      <c r="F170" s="204" t="str">
        <f>+IF(F168&gt;0,F168*F169*F87,"x")</f>
        <v>x</v>
      </c>
    </row>
    <row r="171" spans="1:6" ht="18" thickBot="1" x14ac:dyDescent="0.35">
      <c r="A171" s="1"/>
      <c r="B171" s="222" t="s">
        <v>252</v>
      </c>
      <c r="C171" s="223"/>
      <c r="D171" s="223"/>
      <c r="E171" s="223"/>
      <c r="F171" s="224"/>
    </row>
    <row r="172" spans="1:6" ht="28.5" x14ac:dyDescent="0.3">
      <c r="A172" s="163"/>
      <c r="B172" s="164" t="s">
        <v>253</v>
      </c>
      <c r="C172" s="165" t="s">
        <v>233</v>
      </c>
      <c r="D172" s="210" t="s">
        <v>37</v>
      </c>
      <c r="E172" s="211">
        <f>IF(AND(E166&lt;&gt;0,E170&gt;0),MIN(E166,E170),E166)</f>
        <v>0.31304196000000001</v>
      </c>
      <c r="F172" s="50">
        <f>IF(AND(F166&lt;&gt;0,F170&gt;0),MIN(F166,F170),F166)</f>
        <v>0</v>
      </c>
    </row>
    <row r="173" spans="1:6" ht="17.25" thickBot="1" x14ac:dyDescent="0.35">
      <c r="A173" s="163"/>
      <c r="B173" s="181" t="s">
        <v>168</v>
      </c>
      <c r="C173" s="100" t="s">
        <v>136</v>
      </c>
      <c r="D173" s="202" t="s">
        <v>37</v>
      </c>
      <c r="E173" s="182">
        <f>+E102</f>
        <v>0.3</v>
      </c>
      <c r="F173" s="66">
        <f>+F102</f>
        <v>0</v>
      </c>
    </row>
    <row r="174" spans="1:6" ht="17.25" thickBot="1" x14ac:dyDescent="0.35">
      <c r="A174" s="1"/>
      <c r="B174" s="212"/>
      <c r="C174" s="7"/>
      <c r="D174" s="7"/>
      <c r="E174" s="7"/>
      <c r="F174" s="7"/>
    </row>
    <row r="175" spans="1:6" s="213" customFormat="1" x14ac:dyDescent="0.3">
      <c r="A175" s="2"/>
      <c r="B175" s="215" t="s">
        <v>254</v>
      </c>
      <c r="C175" s="215"/>
      <c r="D175" s="225" t="s">
        <v>255</v>
      </c>
      <c r="E175" s="226"/>
      <c r="F175" s="227"/>
    </row>
    <row r="176" spans="1:6" s="213" customFormat="1" x14ac:dyDescent="0.3">
      <c r="A176" s="2"/>
      <c r="B176" s="215" t="s">
        <v>256</v>
      </c>
      <c r="C176" s="215"/>
      <c r="D176" s="228">
        <v>517363803</v>
      </c>
      <c r="E176" s="229"/>
      <c r="F176" s="230"/>
    </row>
    <row r="177" spans="1:6" s="213" customFormat="1" x14ac:dyDescent="0.3">
      <c r="A177" s="2"/>
      <c r="B177" s="215" t="s">
        <v>257</v>
      </c>
      <c r="C177" s="215"/>
      <c r="D177" s="216" t="s">
        <v>258</v>
      </c>
      <c r="E177" s="217"/>
      <c r="F177" s="218"/>
    </row>
    <row r="178" spans="1:6" s="213" customFormat="1" ht="17.25" thickBot="1" x14ac:dyDescent="0.35">
      <c r="A178" s="2"/>
      <c r="B178" s="215" t="s">
        <v>259</v>
      </c>
      <c r="C178" s="215"/>
      <c r="D178" s="219">
        <v>45644</v>
      </c>
      <c r="E178" s="220"/>
      <c r="F178" s="221"/>
    </row>
    <row r="179" spans="1:6" x14ac:dyDescent="0.3">
      <c r="A179" s="1"/>
      <c r="B179" s="2"/>
      <c r="C179" s="1"/>
      <c r="D179" s="1"/>
      <c r="E179" s="1"/>
      <c r="F179" s="1"/>
    </row>
    <row r="180" spans="1:6" x14ac:dyDescent="0.3">
      <c r="B180" s="214"/>
    </row>
  </sheetData>
  <sheetProtection algorithmName="SHA-512" hashValue="B5tuJ/LLUjYXPxZTtZo5+dywfgnJvMk6Jb0galYNy8CJyi/1q/a6euylh5LJlWf6QxV3vS2D2D7EswimF5QqFg==" saltValue="DmsDi3OAcaNfgTgeIztmag==" spinCount="100000" sheet="1" objects="1" scenarios="1"/>
  <mergeCells count="56">
    <mergeCell ref="B2:F2"/>
    <mergeCell ref="D3:E3"/>
    <mergeCell ref="B7:B8"/>
    <mergeCell ref="D7:F7"/>
    <mergeCell ref="D8:F8"/>
    <mergeCell ref="B22:F22"/>
    <mergeCell ref="B9:B10"/>
    <mergeCell ref="D9:F9"/>
    <mergeCell ref="D10:F10"/>
    <mergeCell ref="B11:B12"/>
    <mergeCell ref="D11:F11"/>
    <mergeCell ref="D12:F12"/>
    <mergeCell ref="D13:F13"/>
    <mergeCell ref="D14:F14"/>
    <mergeCell ref="C18:D18"/>
    <mergeCell ref="C19:D19"/>
    <mergeCell ref="C20:D20"/>
    <mergeCell ref="B23:B25"/>
    <mergeCell ref="C23:C25"/>
    <mergeCell ref="D23:D25"/>
    <mergeCell ref="B73:F73"/>
    <mergeCell ref="B74:B75"/>
    <mergeCell ref="C74:C75"/>
    <mergeCell ref="D74:D75"/>
    <mergeCell ref="B93:F93"/>
    <mergeCell ref="B94:B95"/>
    <mergeCell ref="C94:C95"/>
    <mergeCell ref="D94:D95"/>
    <mergeCell ref="B110:F110"/>
    <mergeCell ref="B112:F112"/>
    <mergeCell ref="B113:B114"/>
    <mergeCell ref="C113:C114"/>
    <mergeCell ref="D113:D114"/>
    <mergeCell ref="C123:D123"/>
    <mergeCell ref="B161:F161"/>
    <mergeCell ref="B127:F127"/>
    <mergeCell ref="B129:B131"/>
    <mergeCell ref="C129:C131"/>
    <mergeCell ref="D129:D131"/>
    <mergeCell ref="B133:F133"/>
    <mergeCell ref="B145:F145"/>
    <mergeCell ref="B149:F149"/>
    <mergeCell ref="B155:F155"/>
    <mergeCell ref="B157:B159"/>
    <mergeCell ref="C157:C159"/>
    <mergeCell ref="D157:D159"/>
    <mergeCell ref="B177:C177"/>
    <mergeCell ref="D177:F177"/>
    <mergeCell ref="B178:C178"/>
    <mergeCell ref="D178:F178"/>
    <mergeCell ref="B167:F167"/>
    <mergeCell ref="B171:F171"/>
    <mergeCell ref="B175:C175"/>
    <mergeCell ref="D175:F175"/>
    <mergeCell ref="B176:C176"/>
    <mergeCell ref="D176:F176"/>
  </mergeCells>
  <conditionalFormatting sqref="B110:F110">
    <cfRule type="notContainsText" dxfId="131" priority="4"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130" priority="39">
      <formula>+AND(ISBLANK($E$28:$E$31))</formula>
    </cfRule>
  </conditionalFormatting>
  <conditionalFormatting sqref="E32">
    <cfRule type="expression" dxfId="129" priority="38">
      <formula>+AND(ISBLANK($E$33:$E$34))</formula>
    </cfRule>
  </conditionalFormatting>
  <conditionalFormatting sqref="E35">
    <cfRule type="expression" dxfId="128" priority="37">
      <formula>+AND(ISBLANK($E$36:$E$37))</formula>
    </cfRule>
  </conditionalFormatting>
  <conditionalFormatting sqref="E38">
    <cfRule type="expression" dxfId="127" priority="36">
      <formula>+OR(ISNUMBER($E$39),ISNUMBER($E$40),ISNUMBER($E$41),$E$42&lt;&gt;0)</formula>
    </cfRule>
  </conditionalFormatting>
  <conditionalFormatting sqref="E42">
    <cfRule type="expression" dxfId="126" priority="3">
      <formula>+ISBLANK($E$97)</formula>
    </cfRule>
  </conditionalFormatting>
  <conditionalFormatting sqref="E43">
    <cfRule type="expression" dxfId="125" priority="35">
      <formula>+AND(ISBLANK($E$44:$E$46))</formula>
    </cfRule>
  </conditionalFormatting>
  <conditionalFormatting sqref="E52">
    <cfRule type="expression" dxfId="124" priority="25">
      <formula>+OR($E$27&lt;&gt;0,$E$32&lt;&gt;0,$E$35&lt;&gt;0,$E$38&lt;&gt;0,$E$43&lt;&gt;0,$E$47&lt;&gt;0,$E$48&lt;&gt;0,$E$49&lt;&gt;0,$E$50&lt;&gt;0)</formula>
    </cfRule>
  </conditionalFormatting>
  <conditionalFormatting sqref="E78">
    <cfRule type="expression" dxfId="123" priority="29">
      <formula>+AND(ISBLANK($E$79:$E$80))</formula>
    </cfRule>
  </conditionalFormatting>
  <conditionalFormatting sqref="E81">
    <cfRule type="expression" dxfId="122" priority="20">
      <formula>+AND(ISBLANK($E$28:$E$31),ISBLANK($E$33:$E$34),ISBLANK($E$36:$E$37),ISBLANK($E$39:$E$41),ISBLANK($E$44:$E$50),ISBLANK($E$79:$E$80))</formula>
    </cfRule>
  </conditionalFormatting>
  <conditionalFormatting sqref="E84">
    <cfRule type="expression" dxfId="121" priority="23">
      <formula>+AND(ISBLANK($E$39:$E$40),ISBLANK($E$19))</formula>
    </cfRule>
  </conditionalFormatting>
  <conditionalFormatting sqref="E85">
    <cfRule type="expression" dxfId="120" priority="22">
      <formula>+AND(ISBLANK($E$82),$E$84&gt;=0)</formula>
    </cfRule>
  </conditionalFormatting>
  <conditionalFormatting sqref="E102">
    <cfRule type="expression" dxfId="119" priority="26">
      <formula>+AND(ISBLANK($E$97:$E$101))</formula>
    </cfRule>
  </conditionalFormatting>
  <conditionalFormatting sqref="E104">
    <cfRule type="expression" dxfId="118" priority="17">
      <formula>+AND(ISBLANK($E$97:$E$101))</formula>
    </cfRule>
  </conditionalFormatting>
  <conditionalFormatting sqref="E144">
    <cfRule type="expression" dxfId="117" priority="15">
      <formula>+AND(ISBLANK($E$134),ISBLANK($E$137),ISBLANK($E$140:$E$141))</formula>
    </cfRule>
  </conditionalFormatting>
  <conditionalFormatting sqref="E148">
    <cfRule type="expression" dxfId="116" priority="44">
      <formula>+ISBLANK($E$146)</formula>
    </cfRule>
  </conditionalFormatting>
  <conditionalFormatting sqref="E150">
    <cfRule type="expression" dxfId="115" priority="8">
      <formula>+AND(ISBLANK($E$134),ISBLANK($E$137),ISBLANK($E$140:$E$141),ISBLANK($E$146))</formula>
    </cfRule>
  </conditionalFormatting>
  <conditionalFormatting sqref="E151">
    <cfRule type="expression" dxfId="114" priority="6">
      <formula>+ISBLANK($E$82)</formula>
    </cfRule>
  </conditionalFormatting>
  <conditionalFormatting sqref="E166">
    <cfRule type="expression" dxfId="113" priority="13">
      <formula>+AND(ISBLANK($E$162),ISBLANK($E$165))</formula>
    </cfRule>
  </conditionalFormatting>
  <conditionalFormatting sqref="E170">
    <cfRule type="expression" dxfId="112" priority="42">
      <formula>+ISBLANK($E$168)</formula>
    </cfRule>
  </conditionalFormatting>
  <conditionalFormatting sqref="E172">
    <cfRule type="expression" dxfId="111" priority="10">
      <formula>+AND(ISBLANK($E$162),ISBLANK($E$165),ISBLANK($E$168))</formula>
    </cfRule>
  </conditionalFormatting>
  <conditionalFormatting sqref="E173">
    <cfRule type="expression" dxfId="110" priority="40">
      <formula>+AND(ISBLANK($E$97),ISBLANK($E$98),ISBLANK($E$99),ISBLANK($E$100),ISBLANK($E$101))</formula>
    </cfRule>
  </conditionalFormatting>
  <conditionalFormatting sqref="E86:F87">
    <cfRule type="cellIs" dxfId="109" priority="1" operator="equal">
      <formula>0</formula>
    </cfRule>
  </conditionalFormatting>
  <conditionalFormatting sqref="F27">
    <cfRule type="expression" dxfId="108" priority="34">
      <formula>+AND(ISBLANK($F$28:$F$31))</formula>
    </cfRule>
  </conditionalFormatting>
  <conditionalFormatting sqref="F32">
    <cfRule type="expression" dxfId="107" priority="33">
      <formula>+AND(ISBLANK($F$33:$F$34))</formula>
    </cfRule>
  </conditionalFormatting>
  <conditionalFormatting sqref="F35">
    <cfRule type="expression" dxfId="106" priority="32">
      <formula>+AND(ISBLANK($F$36:$F$37))</formula>
    </cfRule>
  </conditionalFormatting>
  <conditionalFormatting sqref="F38">
    <cfRule type="expression" dxfId="105" priority="31">
      <formula>+OR(ISNUMBER($F$39),ISNUMBER($F$40),ISNUMBER($F$41),$F$42&lt;&gt;0)</formula>
    </cfRule>
  </conditionalFormatting>
  <conditionalFormatting sqref="F42">
    <cfRule type="expression" dxfId="104" priority="2">
      <formula>+ISBLANK($F$97)</formula>
    </cfRule>
  </conditionalFormatting>
  <conditionalFormatting sqref="F43">
    <cfRule type="expression" dxfId="103" priority="30">
      <formula>+AND(ISBLANK($F$44:$F$46))</formula>
    </cfRule>
  </conditionalFormatting>
  <conditionalFormatting sqref="F52">
    <cfRule type="expression" dxfId="102" priority="24">
      <formula>+OR($F$27&lt;&gt;0,$F$32&lt;&gt;0,$F$35&lt;&gt;0,$F$38&lt;&gt;0,$F$43&lt;&gt;0,$F$47&lt;&gt;0,$F$48&lt;&gt;0,$F$49&lt;&gt;0,$F$50&lt;&gt;0)</formula>
    </cfRule>
  </conditionalFormatting>
  <conditionalFormatting sqref="F78">
    <cfRule type="expression" dxfId="101" priority="28">
      <formula>+AND(ISBLANK($F$79:$F$80))</formula>
    </cfRule>
  </conditionalFormatting>
  <conditionalFormatting sqref="F81">
    <cfRule type="expression" dxfId="100" priority="19">
      <formula>+AND(ISBLANK($F$28:$F$31),ISBLANK($F$33:$F$34),ISBLANK($F$36:$F$37),ISBLANK($F$39:$F$41),ISBLANK($F$44:$F$50),ISBLANK($F$79:$F$80))</formula>
    </cfRule>
  </conditionalFormatting>
  <conditionalFormatting sqref="F84">
    <cfRule type="expression" dxfId="99" priority="21">
      <formula>+AND(ISBLANK($F$39:$F$40),ISBLANK($F$19))</formula>
    </cfRule>
  </conditionalFormatting>
  <conditionalFormatting sqref="F85">
    <cfRule type="expression" dxfId="98" priority="18">
      <formula>+AND(ISBLANK($F$82),$F$84&gt;=0)</formula>
    </cfRule>
  </conditionalFormatting>
  <conditionalFormatting sqref="F102">
    <cfRule type="expression" dxfId="97" priority="27">
      <formula>+AND(ISBLANK($F$97:$F$101))</formula>
    </cfRule>
  </conditionalFormatting>
  <conditionalFormatting sqref="F104">
    <cfRule type="expression" dxfId="96" priority="16">
      <formula>+AND(ISBLANK($F$97:$F$101))</formula>
    </cfRule>
  </conditionalFormatting>
  <conditionalFormatting sqref="F144">
    <cfRule type="expression" dxfId="95" priority="14">
      <formula>+AND(ISBLANK($F$134),ISBLANK($F$137),ISBLANK($F$140:$F$141))</formula>
    </cfRule>
  </conditionalFormatting>
  <conditionalFormatting sqref="F148">
    <cfRule type="expression" dxfId="94" priority="43">
      <formula>+ISBLANK($F$146)</formula>
    </cfRule>
  </conditionalFormatting>
  <conditionalFormatting sqref="F150">
    <cfRule type="expression" dxfId="93" priority="7">
      <formula>+AND(ISBLANK($F$134),ISBLANK($F$137),ISBLANK($F$140:$F$141),ISBLANK($F$146))</formula>
    </cfRule>
  </conditionalFormatting>
  <conditionalFormatting sqref="F151">
    <cfRule type="expression" dxfId="92" priority="5">
      <formula>+ISBLANK($F$82)</formula>
    </cfRule>
  </conditionalFormatting>
  <conditionalFormatting sqref="F166">
    <cfRule type="expression" dxfId="91" priority="12">
      <formula>+AND(ISBLANK($F$162),ISBLANK($F$165))</formula>
    </cfRule>
  </conditionalFormatting>
  <conditionalFormatting sqref="F170">
    <cfRule type="expression" dxfId="90" priority="41">
      <formula>+ISBLANK($F$168)</formula>
    </cfRule>
  </conditionalFormatting>
  <conditionalFormatting sqref="F172">
    <cfRule type="expression" dxfId="89" priority="9">
      <formula>+AND(ISBLANK($F$162),ISBLANK($F$165),ISBLANK($F$168))</formula>
    </cfRule>
  </conditionalFormatting>
  <conditionalFormatting sqref="F173">
    <cfRule type="expression" dxfId="88" priority="11">
      <formula>+AND(ISBLANK($F$97),ISBLANK($F$98),ISBLANK($F$99),ISBLANK($F$100),ISBLANK($F$101))</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B8FB0A09-271F-4E68-98F0-54E2E5ACEBDD}"/>
    <dataValidation allowBlank="1" showInputMessage="1" showErrorMessage="1" promptTitle="Hodnota musí být minimálně 0" prompt="Hodnota na tomto řádku musí být minimálně 0._x000a_Je vypočtena vzorcem: _x000a_ř. VII.1 - ř. 4.1 - ř. 4.2._x000a_" sqref="F84" xr:uid="{6BA29F83-6C59-422C-BF9E-4857758884BC}"/>
    <dataValidation type="list" allowBlank="1" showInputMessage="1" showErrorMessage="1" sqref="D13:F13" xr:uid="{3B288A27-9F08-4973-A4F7-2C49597755F5}">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79" xr:uid="{3A290137-E6F6-4619-A4FC-CDBDE32AA00B}">
      <formula1>0</formula1>
    </dataValidation>
    <dataValidation type="decimal" operator="lessThanOrEqual" allowBlank="1" showInputMessage="1" showErrorMessage="1" errorTitle="Chybná hodnota" error="V tomto řádku může hodnota menší nebo rovna nule._x000a_Prosím opravte. _x000a_" sqref="E79 E48:F48" xr:uid="{EA77410E-80F4-4497-85EC-8D34335369E9}">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F050BD4E-1DD5-46EA-9526-E57B5E161033}"/>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F95DC-6B93-473A-8630-66F97CA41DAA}">
  <dimension ref="A1:XFC180"/>
  <sheetViews>
    <sheetView topLeftCell="A2" workbookViewId="0">
      <selection activeCell="E86" sqref="E86 E116"/>
    </sheetView>
  </sheetViews>
  <sheetFormatPr defaultColWidth="0" defaultRowHeight="16.5" x14ac:dyDescent="0.3"/>
  <cols>
    <col min="1" max="1" width="5.7109375" style="4" customWidth="1"/>
    <col min="2" max="2" width="6.42578125" style="213" customWidth="1"/>
    <col min="3" max="3" width="52.7109375" style="4" customWidth="1"/>
    <col min="4" max="4" width="15.7109375" style="4" customWidth="1"/>
    <col min="5" max="6" width="16.7109375" style="4" customWidth="1"/>
    <col min="7" max="7" width="11.85546875" style="4" hidden="1"/>
    <col min="8" max="8" width="26.85546875" style="4" hidden="1"/>
    <col min="9" max="253" width="12" style="4" hidden="1"/>
    <col min="254" max="254" width="15" style="4" hidden="1"/>
    <col min="255" max="16383" width="12" style="4" hidden="1"/>
    <col min="16384" max="16384" width="17.85546875" style="4" hidden="1"/>
  </cols>
  <sheetData>
    <row r="1" spans="1:6" ht="17.25" thickBot="1" x14ac:dyDescent="0.35">
      <c r="A1" s="1"/>
      <c r="B1" s="9"/>
      <c r="C1" s="1"/>
      <c r="D1" s="7"/>
      <c r="E1" s="1"/>
      <c r="F1" s="8" t="s">
        <v>0</v>
      </c>
    </row>
    <row r="2" spans="1:6" ht="26.25" thickBot="1" x14ac:dyDescent="0.35">
      <c r="A2" s="1"/>
      <c r="B2" s="288" t="s">
        <v>1</v>
      </c>
      <c r="C2" s="289"/>
      <c r="D2" s="289"/>
      <c r="E2" s="289"/>
      <c r="F2" s="290"/>
    </row>
    <row r="3" spans="1:6" ht="26.25" thickBot="1" x14ac:dyDescent="0.35">
      <c r="A3" s="1"/>
      <c r="B3" s="10"/>
      <c r="C3" s="11" t="s">
        <v>2</v>
      </c>
      <c r="D3" s="291" t="s">
        <v>266</v>
      </c>
      <c r="E3" s="292"/>
      <c r="F3" s="12"/>
    </row>
    <row r="4" spans="1:6" ht="26.25" thickBot="1" x14ac:dyDescent="0.35">
      <c r="A4" s="1"/>
      <c r="B4" s="13"/>
      <c r="C4" s="14"/>
      <c r="D4" s="15"/>
      <c r="E4" s="16"/>
      <c r="F4" s="17"/>
    </row>
    <row r="5" spans="1:6" x14ac:dyDescent="0.3">
      <c r="A5" s="1"/>
      <c r="B5" s="18"/>
      <c r="C5" s="18"/>
      <c r="D5" s="18"/>
      <c r="E5" s="18"/>
      <c r="F5" s="18"/>
    </row>
    <row r="6" spans="1:6" ht="17.25" thickBot="1" x14ac:dyDescent="0.35">
      <c r="A6" s="1"/>
      <c r="B6" s="19" t="s">
        <v>4</v>
      </c>
      <c r="C6" s="1"/>
      <c r="D6" s="1"/>
      <c r="E6" s="1"/>
      <c r="F6" s="1"/>
    </row>
    <row r="7" spans="1:6" x14ac:dyDescent="0.3">
      <c r="A7" s="1"/>
      <c r="B7" s="278" t="s">
        <v>5</v>
      </c>
      <c r="C7" s="20" t="s">
        <v>6</v>
      </c>
      <c r="D7" s="293" t="str">
        <f>+IF(AND(ISBLANK([5]Identifikace!D25),ISBLANK([5]Identifikace!N25)),"Vyplňte, prosím, údaje v listu Identifikace.",IF([5]Identifikace!D25=[5]Identifikace!N25,[5]Identifikace!D25,IF(AND(ISBLANK([5]Identifikace!D25),[5]Identifikace!N25&lt;&gt;0),[5]Identifikace!N25,IF(AND([5]Identifikace!D25&lt;&gt;0,[5]Identifikace!N25&lt;&gt;0),"viz list Identifikace",[5]Identifikace!D25))))</f>
        <v>V.H.P. Ivanovice na Hané, s.r.o.</v>
      </c>
      <c r="E7" s="294"/>
      <c r="F7" s="295"/>
    </row>
    <row r="8" spans="1:6" x14ac:dyDescent="0.3">
      <c r="A8" s="1"/>
      <c r="B8" s="278"/>
      <c r="C8" s="20" t="s">
        <v>7</v>
      </c>
      <c r="D8" s="279">
        <f>+IF(AND(ISBLANK([5]Identifikace!F25),ISBLANK([5]Identifikace!P25)),"Vyplňte, prosím, údaje v listu Identifikace.",IF([5]Identifikace!F25=[5]Identifikace!P25,[5]Identifikace!F25,IF(AND(ISBLANK([5]Identifikace!F25),[5]Identifikace!P25&lt;&gt;0),[5]Identifikace!P25,IF(AND([5]Identifikace!F25&lt;&gt;0,[5]Identifikace!P25&lt;&gt;0),"viz list Identifikace",[5]Identifikace!F25))))</f>
        <v>25595652</v>
      </c>
      <c r="E8" s="280"/>
      <c r="F8" s="281"/>
    </row>
    <row r="9" spans="1:6" x14ac:dyDescent="0.3">
      <c r="A9" s="1"/>
      <c r="B9" s="278" t="s">
        <v>8</v>
      </c>
      <c r="C9" s="20" t="s">
        <v>9</v>
      </c>
      <c r="D9" s="279" t="str">
        <f>+IF(AND(ISBLANK([5]Identifikace!D28),ISBLANK([5]Identifikace!N28)),"Vyplňte, prosím, údaje v listu Identifikace.",IF([5]Identifikace!D28=[5]Identifikace!N28,[5]Identifikace!D28,IF(AND(ISBLANK([5]Identifikace!D28),[5]Identifikace!N28&lt;&gt;0),[5]Identifikace!N28,IF(AND([5]Identifikace!D28&lt;&gt;0,[5]Identifikace!N28&lt;&gt;0),"viz list Identifikace",[5]Identifikace!D28))))</f>
        <v>V.H.P. Ivanovice na Hané, s.r.o.</v>
      </c>
      <c r="E9" s="280"/>
      <c r="F9" s="281"/>
    </row>
    <row r="10" spans="1:6" x14ac:dyDescent="0.3">
      <c r="A10" s="1"/>
      <c r="B10" s="278"/>
      <c r="C10" s="20" t="s">
        <v>10</v>
      </c>
      <c r="D10" s="279">
        <f>+IF(AND(ISBLANK([5]Identifikace!F28),ISBLANK([5]Identifikace!P28)),"Vyplňte, prosím, údaje v listu Identifikace.",IF([5]Identifikace!F28=[5]Identifikace!P28,[5]Identifikace!F28,IF(AND(ISBLANK([5]Identifikace!F28),[5]Identifikace!P28&lt;&gt;0),[5]Identifikace!P28,IF(AND([5]Identifikace!F28&lt;&gt;0,[5]Identifikace!P28&lt;&gt;0),"viz list Identifikace",[5]Identifikace!F28))))</f>
        <v>25595652</v>
      </c>
      <c r="E10" s="280"/>
      <c r="F10" s="281"/>
    </row>
    <row r="11" spans="1:6" x14ac:dyDescent="0.3">
      <c r="A11" s="1"/>
      <c r="B11" s="278" t="s">
        <v>11</v>
      </c>
      <c r="C11" s="20" t="s">
        <v>12</v>
      </c>
      <c r="D11" s="302" t="s">
        <v>267</v>
      </c>
      <c r="E11" s="303"/>
      <c r="F11" s="304"/>
    </row>
    <row r="12" spans="1:6" x14ac:dyDescent="0.3">
      <c r="A12" s="1"/>
      <c r="B12" s="278"/>
      <c r="C12" s="20" t="s">
        <v>13</v>
      </c>
      <c r="D12" s="305"/>
      <c r="E12" s="306"/>
      <c r="F12" s="307"/>
    </row>
    <row r="13" spans="1:6" x14ac:dyDescent="0.3">
      <c r="A13" s="1"/>
      <c r="B13" s="21" t="s">
        <v>14</v>
      </c>
      <c r="C13" s="20" t="s">
        <v>15</v>
      </c>
      <c r="D13" s="296" t="s">
        <v>16</v>
      </c>
      <c r="E13" s="297"/>
      <c r="F13" s="298"/>
    </row>
    <row r="14" spans="1:6" ht="17.25" thickBot="1" x14ac:dyDescent="0.35">
      <c r="A14" s="1"/>
      <c r="B14" s="21" t="s">
        <v>17</v>
      </c>
      <c r="C14" s="20" t="s">
        <v>18</v>
      </c>
      <c r="D14" s="299"/>
      <c r="E14" s="300"/>
      <c r="F14" s="301"/>
    </row>
    <row r="15" spans="1:6" ht="17.25" thickBot="1" x14ac:dyDescent="0.35">
      <c r="A15" s="1"/>
      <c r="B15" s="1"/>
      <c r="C15" s="1"/>
      <c r="D15" s="1"/>
      <c r="E15" s="1"/>
      <c r="F15" s="1"/>
    </row>
    <row r="16" spans="1:6" x14ac:dyDescent="0.3">
      <c r="A16" s="1"/>
      <c r="B16" s="21"/>
      <c r="C16" s="22"/>
      <c r="D16" s="23"/>
      <c r="E16" s="24" t="s">
        <v>19</v>
      </c>
      <c r="F16" s="25" t="s">
        <v>20</v>
      </c>
    </row>
    <row r="17" spans="1:6" ht="24" x14ac:dyDescent="0.3">
      <c r="A17" s="1"/>
      <c r="B17" s="21" t="s">
        <v>21</v>
      </c>
      <c r="C17" s="20" t="s">
        <v>22</v>
      </c>
      <c r="D17" s="23"/>
      <c r="E17" s="26" t="str">
        <f>+IF(ISBLANK([5]Identifikace!I31),"Vyplňte, prosím, v listu Identifikace","viz list Identifikace")</f>
        <v>viz list Identifikace</v>
      </c>
      <c r="F17" s="27" t="str">
        <f>+IF(ISBLANK([5]Identifikace!S31),"Vyplňte, prosím, v listu Identifikace","viz list Identifikace")</f>
        <v>Vyplňte, prosím, v listu Identifikace</v>
      </c>
    </row>
    <row r="18" spans="1:6" x14ac:dyDescent="0.3">
      <c r="A18" s="1"/>
      <c r="B18" s="21" t="s">
        <v>23</v>
      </c>
      <c r="C18" s="276" t="s">
        <v>24</v>
      </c>
      <c r="D18" s="276"/>
      <c r="E18" s="28">
        <v>0</v>
      </c>
      <c r="F18" s="29"/>
    </row>
    <row r="19" spans="1:6" x14ac:dyDescent="0.3">
      <c r="A19" s="1"/>
      <c r="B19" s="21" t="s">
        <v>25</v>
      </c>
      <c r="C19" s="276" t="s">
        <v>26</v>
      </c>
      <c r="D19" s="276"/>
      <c r="E19" s="30">
        <v>0</v>
      </c>
      <c r="F19" s="31"/>
    </row>
    <row r="20" spans="1:6" ht="17.25" thickBot="1" x14ac:dyDescent="0.35">
      <c r="A20" s="1"/>
      <c r="B20" s="21" t="s">
        <v>27</v>
      </c>
      <c r="C20" s="276" t="s">
        <v>28</v>
      </c>
      <c r="D20" s="276"/>
      <c r="E20" s="32">
        <v>17.827999999999999</v>
      </c>
      <c r="F20" s="33"/>
    </row>
    <row r="21" spans="1:6" ht="17.25" x14ac:dyDescent="0.3">
      <c r="A21" s="1"/>
      <c r="B21" s="34"/>
      <c r="C21" s="1"/>
      <c r="D21" s="1"/>
      <c r="E21" s="1"/>
      <c r="F21" s="1"/>
    </row>
    <row r="22" spans="1:6" ht="21" thickBot="1" x14ac:dyDescent="0.35">
      <c r="A22" s="1"/>
      <c r="B22" s="277" t="s">
        <v>29</v>
      </c>
      <c r="C22" s="277"/>
      <c r="D22" s="277"/>
      <c r="E22" s="277"/>
      <c r="F22" s="277"/>
    </row>
    <row r="23" spans="1:6" x14ac:dyDescent="0.3">
      <c r="A23" s="1"/>
      <c r="B23" s="265" t="s">
        <v>30</v>
      </c>
      <c r="C23" s="267" t="s">
        <v>31</v>
      </c>
      <c r="D23" s="248" t="s">
        <v>32</v>
      </c>
      <c r="E23" s="35" t="s">
        <v>19</v>
      </c>
      <c r="F23" s="36" t="s">
        <v>20</v>
      </c>
    </row>
    <row r="24" spans="1:6" x14ac:dyDescent="0.3">
      <c r="A24" s="1"/>
      <c r="B24" s="266"/>
      <c r="C24" s="254"/>
      <c r="D24" s="249"/>
      <c r="E24" s="38">
        <v>2025</v>
      </c>
      <c r="F24" s="39">
        <v>2025</v>
      </c>
    </row>
    <row r="25" spans="1:6" x14ac:dyDescent="0.3">
      <c r="A25" s="1"/>
      <c r="B25" s="266"/>
      <c r="C25" s="254"/>
      <c r="D25" s="249"/>
      <c r="E25" s="37" t="s">
        <v>33</v>
      </c>
      <c r="F25" s="40" t="s">
        <v>33</v>
      </c>
    </row>
    <row r="26" spans="1:6" s="45" customFormat="1" ht="12.75" thickBot="1" x14ac:dyDescent="0.25">
      <c r="A26" s="41"/>
      <c r="B26" s="42">
        <v>1</v>
      </c>
      <c r="C26" s="43">
        <v>2</v>
      </c>
      <c r="D26" s="43" t="s">
        <v>34</v>
      </c>
      <c r="E26" s="43">
        <v>3</v>
      </c>
      <c r="F26" s="44">
        <v>4</v>
      </c>
    </row>
    <row r="27" spans="1:6" x14ac:dyDescent="0.3">
      <c r="A27" s="1"/>
      <c r="B27" s="46" t="s">
        <v>35</v>
      </c>
      <c r="C27" s="47" t="s">
        <v>36</v>
      </c>
      <c r="D27" s="48" t="s">
        <v>37</v>
      </c>
      <c r="E27" s="49">
        <f>+E28+E29+E30+E31</f>
        <v>7.2000000000000008E-2</v>
      </c>
      <c r="F27" s="50">
        <f>+F28+F29+F30+F31</f>
        <v>0</v>
      </c>
    </row>
    <row r="28" spans="1:6" x14ac:dyDescent="0.3">
      <c r="A28" s="1"/>
      <c r="B28" s="51" t="s">
        <v>38</v>
      </c>
      <c r="C28" s="52" t="s">
        <v>39</v>
      </c>
      <c r="D28" s="53" t="s">
        <v>37</v>
      </c>
      <c r="E28" s="54">
        <v>4.5999999999999999E-2</v>
      </c>
      <c r="F28" s="55"/>
    </row>
    <row r="29" spans="1:6" x14ac:dyDescent="0.3">
      <c r="A29" s="1"/>
      <c r="B29" s="51" t="s">
        <v>40</v>
      </c>
      <c r="C29" s="52" t="s">
        <v>41</v>
      </c>
      <c r="D29" s="53" t="s">
        <v>37</v>
      </c>
      <c r="E29" s="54"/>
      <c r="F29" s="55"/>
    </row>
    <row r="30" spans="1:6" x14ac:dyDescent="0.3">
      <c r="A30" s="1"/>
      <c r="B30" s="51" t="s">
        <v>42</v>
      </c>
      <c r="C30" s="52" t="s">
        <v>43</v>
      </c>
      <c r="D30" s="53" t="s">
        <v>37</v>
      </c>
      <c r="E30" s="54">
        <v>4.0000000000000001E-3</v>
      </c>
      <c r="F30" s="55"/>
    </row>
    <row r="31" spans="1:6" ht="17.25" thickBot="1" x14ac:dyDescent="0.35">
      <c r="A31" s="1"/>
      <c r="B31" s="56" t="s">
        <v>44</v>
      </c>
      <c r="C31" s="57" t="s">
        <v>45</v>
      </c>
      <c r="D31" s="58" t="s">
        <v>37</v>
      </c>
      <c r="E31" s="59">
        <v>2.1999999999999999E-2</v>
      </c>
      <c r="F31" s="60"/>
    </row>
    <row r="32" spans="1:6" x14ac:dyDescent="0.3">
      <c r="A32" s="1"/>
      <c r="B32" s="46" t="s">
        <v>46</v>
      </c>
      <c r="C32" s="47" t="s">
        <v>47</v>
      </c>
      <c r="D32" s="48" t="s">
        <v>37</v>
      </c>
      <c r="E32" s="49">
        <f>+E33+E34</f>
        <v>0.19550000000000001</v>
      </c>
      <c r="F32" s="50">
        <f>+F33+F34</f>
        <v>0</v>
      </c>
    </row>
    <row r="33" spans="1:6" x14ac:dyDescent="0.3">
      <c r="A33" s="1"/>
      <c r="B33" s="51" t="s">
        <v>48</v>
      </c>
      <c r="C33" s="52" t="s">
        <v>49</v>
      </c>
      <c r="D33" s="53" t="s">
        <v>37</v>
      </c>
      <c r="E33" s="54">
        <v>0.19550000000000001</v>
      </c>
      <c r="F33" s="55"/>
    </row>
    <row r="34" spans="1:6" ht="17.25" thickBot="1" x14ac:dyDescent="0.35">
      <c r="A34" s="1"/>
      <c r="B34" s="56" t="s">
        <v>50</v>
      </c>
      <c r="C34" s="57" t="s">
        <v>51</v>
      </c>
      <c r="D34" s="58" t="s">
        <v>37</v>
      </c>
      <c r="E34" s="59"/>
      <c r="F34" s="60"/>
    </row>
    <row r="35" spans="1:6" x14ac:dyDescent="0.3">
      <c r="A35" s="1"/>
      <c r="B35" s="46" t="s">
        <v>52</v>
      </c>
      <c r="C35" s="47" t="s">
        <v>53</v>
      </c>
      <c r="D35" s="48" t="s">
        <v>37</v>
      </c>
      <c r="E35" s="49">
        <f>+E36+E37</f>
        <v>7.2189000000000003E-2</v>
      </c>
      <c r="F35" s="50">
        <f>+F36+F37</f>
        <v>0</v>
      </c>
    </row>
    <row r="36" spans="1:6" x14ac:dyDescent="0.3">
      <c r="A36" s="1"/>
      <c r="B36" s="51" t="s">
        <v>54</v>
      </c>
      <c r="C36" s="52" t="s">
        <v>55</v>
      </c>
      <c r="D36" s="53" t="s">
        <v>37</v>
      </c>
      <c r="E36" s="54">
        <v>5.1631000000000003E-2</v>
      </c>
      <c r="F36" s="55"/>
    </row>
    <row r="37" spans="1:6" ht="17.25" thickBot="1" x14ac:dyDescent="0.35">
      <c r="A37" s="1"/>
      <c r="B37" s="56" t="s">
        <v>56</v>
      </c>
      <c r="C37" s="57" t="s">
        <v>57</v>
      </c>
      <c r="D37" s="58" t="s">
        <v>37</v>
      </c>
      <c r="E37" s="59">
        <v>2.0558E-2</v>
      </c>
      <c r="F37" s="60"/>
    </row>
    <row r="38" spans="1:6" x14ac:dyDescent="0.3">
      <c r="A38" s="1"/>
      <c r="B38" s="46" t="s">
        <v>58</v>
      </c>
      <c r="C38" s="47" t="s">
        <v>59</v>
      </c>
      <c r="D38" s="48" t="s">
        <v>37</v>
      </c>
      <c r="E38" s="61">
        <f>+E39+E40+E41+SUMIF(E42,"&gt;=0",E42)</f>
        <v>7.8994999999999996E-2</v>
      </c>
      <c r="F38" s="62">
        <f>+F39+F40+F41+SUMIF(F42,"&gt;=0",F42)</f>
        <v>0</v>
      </c>
    </row>
    <row r="39" spans="1:6" x14ac:dyDescent="0.3">
      <c r="A39" s="1"/>
      <c r="B39" s="51" t="s">
        <v>60</v>
      </c>
      <c r="C39" s="63" t="s">
        <v>61</v>
      </c>
      <c r="D39" s="53" t="s">
        <v>37</v>
      </c>
      <c r="E39" s="54"/>
      <c r="F39" s="55"/>
    </row>
    <row r="40" spans="1:6" x14ac:dyDescent="0.3">
      <c r="A40" s="1"/>
      <c r="B40" s="51" t="s">
        <v>62</v>
      </c>
      <c r="C40" s="63" t="s">
        <v>63</v>
      </c>
      <c r="D40" s="53" t="s">
        <v>37</v>
      </c>
      <c r="E40" s="54"/>
      <c r="F40" s="55"/>
    </row>
    <row r="41" spans="1:6" x14ac:dyDescent="0.3">
      <c r="A41" s="1"/>
      <c r="B41" s="51" t="s">
        <v>64</v>
      </c>
      <c r="C41" s="52" t="s">
        <v>65</v>
      </c>
      <c r="D41" s="53" t="s">
        <v>37</v>
      </c>
      <c r="E41" s="54">
        <v>0.02</v>
      </c>
      <c r="F41" s="55"/>
    </row>
    <row r="42" spans="1:6" ht="17.25" thickBot="1" x14ac:dyDescent="0.35">
      <c r="A42" s="1"/>
      <c r="B42" s="56" t="s">
        <v>66</v>
      </c>
      <c r="C42" s="64" t="s">
        <v>67</v>
      </c>
      <c r="D42" s="58" t="s">
        <v>37</v>
      </c>
      <c r="E42" s="65">
        <f>+E97</f>
        <v>5.8994999999999999E-2</v>
      </c>
      <c r="F42" s="66">
        <f>+F97</f>
        <v>0</v>
      </c>
    </row>
    <row r="43" spans="1:6" x14ac:dyDescent="0.3">
      <c r="A43" s="1"/>
      <c r="B43" s="46" t="s">
        <v>68</v>
      </c>
      <c r="C43" s="47" t="s">
        <v>69</v>
      </c>
      <c r="D43" s="48" t="s">
        <v>37</v>
      </c>
      <c r="E43" s="49">
        <f>+E44+E45+E46</f>
        <v>5.8000000000000003E-2</v>
      </c>
      <c r="F43" s="50">
        <f>+F44+F45+F46</f>
        <v>0</v>
      </c>
    </row>
    <row r="44" spans="1:6" x14ac:dyDescent="0.3">
      <c r="A44" s="1"/>
      <c r="B44" s="51" t="s">
        <v>70</v>
      </c>
      <c r="C44" s="52" t="s">
        <v>71</v>
      </c>
      <c r="D44" s="53" t="s">
        <v>37</v>
      </c>
      <c r="E44" s="54"/>
      <c r="F44" s="55"/>
    </row>
    <row r="45" spans="1:6" x14ac:dyDescent="0.3">
      <c r="A45" s="1"/>
      <c r="B45" s="51" t="s">
        <v>72</v>
      </c>
      <c r="C45" s="52" t="s">
        <v>73</v>
      </c>
      <c r="D45" s="53" t="s">
        <v>37</v>
      </c>
      <c r="E45" s="54">
        <v>5.8000000000000003E-2</v>
      </c>
      <c r="F45" s="55"/>
    </row>
    <row r="46" spans="1:6" ht="17.25" thickBot="1" x14ac:dyDescent="0.35">
      <c r="A46" s="1"/>
      <c r="B46" s="56" t="s">
        <v>74</v>
      </c>
      <c r="C46" s="57" t="s">
        <v>75</v>
      </c>
      <c r="D46" s="58" t="s">
        <v>37</v>
      </c>
      <c r="E46" s="59"/>
      <c r="F46" s="60"/>
    </row>
    <row r="47" spans="1:6" x14ac:dyDescent="0.3">
      <c r="A47" s="1"/>
      <c r="B47" s="67" t="s">
        <v>76</v>
      </c>
      <c r="C47" s="20" t="s">
        <v>77</v>
      </c>
      <c r="D47" s="68" t="s">
        <v>37</v>
      </c>
      <c r="E47" s="69"/>
      <c r="F47" s="70"/>
    </row>
    <row r="48" spans="1:6" x14ac:dyDescent="0.3">
      <c r="A48" s="1"/>
      <c r="B48" s="67" t="s">
        <v>78</v>
      </c>
      <c r="C48" s="20" t="s">
        <v>79</v>
      </c>
      <c r="D48" s="68" t="s">
        <v>37</v>
      </c>
      <c r="E48" s="71"/>
      <c r="F48" s="72"/>
    </row>
    <row r="49" spans="1:6" ht="17.25" thickBot="1" x14ac:dyDescent="0.35">
      <c r="A49" s="1"/>
      <c r="B49" s="73" t="s">
        <v>80</v>
      </c>
      <c r="C49" s="74" t="s">
        <v>81</v>
      </c>
      <c r="D49" s="75" t="s">
        <v>37</v>
      </c>
      <c r="E49" s="76">
        <v>1.1178E-2</v>
      </c>
      <c r="F49" s="77"/>
    </row>
    <row r="50" spans="1:6" x14ac:dyDescent="0.3">
      <c r="A50" s="1"/>
      <c r="B50" s="67" t="s">
        <v>82</v>
      </c>
      <c r="C50" s="78" t="s">
        <v>83</v>
      </c>
      <c r="D50" s="79" t="s">
        <v>37</v>
      </c>
      <c r="E50" s="69">
        <v>5.6519E-2</v>
      </c>
      <c r="F50" s="70"/>
    </row>
    <row r="51" spans="1:6" ht="17.25" thickBot="1" x14ac:dyDescent="0.35">
      <c r="A51" s="1"/>
      <c r="B51" s="56" t="s">
        <v>84</v>
      </c>
      <c r="C51" s="57" t="s">
        <v>85</v>
      </c>
      <c r="D51" s="58" t="s">
        <v>37</v>
      </c>
      <c r="E51" s="59"/>
      <c r="F51" s="60"/>
    </row>
    <row r="52" spans="1:6" ht="17.25" thickBot="1" x14ac:dyDescent="0.35">
      <c r="A52" s="1"/>
      <c r="B52" s="80" t="s">
        <v>86</v>
      </c>
      <c r="C52" s="81" t="s">
        <v>87</v>
      </c>
      <c r="D52" s="82" t="s">
        <v>37</v>
      </c>
      <c r="E52" s="83">
        <f>+E27+E32+E35+E38+E47+E48+E49+E50+E43</f>
        <v>0.544381</v>
      </c>
      <c r="F52" s="84">
        <f>+F27+F32+F35+F38+F47+F48+F49+F50+F43</f>
        <v>0</v>
      </c>
    </row>
    <row r="53" spans="1:6" ht="17.25" thickBot="1" x14ac:dyDescent="0.35">
      <c r="A53" s="1"/>
      <c r="B53" s="85"/>
      <c r="C53" s="86"/>
      <c r="D53" s="87"/>
      <c r="E53" s="86"/>
      <c r="F53" s="86"/>
    </row>
    <row r="54" spans="1:6" x14ac:dyDescent="0.3">
      <c r="A54" s="1"/>
      <c r="B54" s="88" t="s">
        <v>88</v>
      </c>
      <c r="C54" s="89" t="s">
        <v>89</v>
      </c>
      <c r="D54" s="90" t="s">
        <v>90</v>
      </c>
      <c r="E54" s="91">
        <v>0.13</v>
      </c>
      <c r="F54" s="92"/>
    </row>
    <row r="55" spans="1:6" x14ac:dyDescent="0.3">
      <c r="A55" s="1"/>
      <c r="B55" s="93" t="s">
        <v>91</v>
      </c>
      <c r="C55" s="94" t="s">
        <v>92</v>
      </c>
      <c r="D55" s="95" t="s">
        <v>93</v>
      </c>
      <c r="E55" s="54">
        <v>2.1850000000000001E-2</v>
      </c>
      <c r="F55" s="96" t="s">
        <v>94</v>
      </c>
    </row>
    <row r="56" spans="1:6" x14ac:dyDescent="0.3">
      <c r="A56" s="1"/>
      <c r="B56" s="93" t="s">
        <v>95</v>
      </c>
      <c r="C56" s="97" t="s">
        <v>96</v>
      </c>
      <c r="D56" s="95" t="s">
        <v>93</v>
      </c>
      <c r="E56" s="54"/>
      <c r="F56" s="96" t="s">
        <v>94</v>
      </c>
    </row>
    <row r="57" spans="1:6" x14ac:dyDescent="0.3">
      <c r="A57" s="1"/>
      <c r="B57" s="93" t="s">
        <v>97</v>
      </c>
      <c r="C57" s="94" t="s">
        <v>98</v>
      </c>
      <c r="D57" s="95" t="s">
        <v>93</v>
      </c>
      <c r="E57" s="98" t="s">
        <v>94</v>
      </c>
      <c r="F57" s="55"/>
    </row>
    <row r="58" spans="1:6" x14ac:dyDescent="0.3">
      <c r="A58" s="1"/>
      <c r="B58" s="93" t="s">
        <v>99</v>
      </c>
      <c r="C58" s="97" t="s">
        <v>100</v>
      </c>
      <c r="D58" s="95" t="s">
        <v>93</v>
      </c>
      <c r="E58" s="98" t="s">
        <v>94</v>
      </c>
      <c r="F58" s="55"/>
    </row>
    <row r="59" spans="1:6" x14ac:dyDescent="0.3">
      <c r="A59" s="1"/>
      <c r="B59" s="93" t="s">
        <v>101</v>
      </c>
      <c r="C59" s="94" t="s">
        <v>102</v>
      </c>
      <c r="D59" s="95" t="s">
        <v>93</v>
      </c>
      <c r="E59" s="98" t="s">
        <v>94</v>
      </c>
      <c r="F59" s="55"/>
    </row>
    <row r="60" spans="1:6" x14ac:dyDescent="0.3">
      <c r="A60" s="1"/>
      <c r="B60" s="93" t="s">
        <v>103</v>
      </c>
      <c r="C60" s="94" t="s">
        <v>104</v>
      </c>
      <c r="D60" s="95" t="s">
        <v>93</v>
      </c>
      <c r="E60" s="98" t="s">
        <v>94</v>
      </c>
      <c r="F60" s="55"/>
    </row>
    <row r="61" spans="1:6" x14ac:dyDescent="0.3">
      <c r="A61" s="1"/>
      <c r="B61" s="93" t="s">
        <v>105</v>
      </c>
      <c r="C61" s="94" t="s">
        <v>106</v>
      </c>
      <c r="D61" s="95" t="s">
        <v>93</v>
      </c>
      <c r="E61" s="71"/>
      <c r="F61" s="55"/>
    </row>
    <row r="62" spans="1:6" x14ac:dyDescent="0.3">
      <c r="A62" s="1"/>
      <c r="B62" s="93" t="s">
        <v>107</v>
      </c>
      <c r="C62" s="94" t="s">
        <v>108</v>
      </c>
      <c r="D62" s="95" t="s">
        <v>93</v>
      </c>
      <c r="E62" s="71"/>
      <c r="F62" s="55"/>
    </row>
    <row r="63" spans="1:6" ht="17.25" thickBot="1" x14ac:dyDescent="0.35">
      <c r="A63" s="1"/>
      <c r="B63" s="99" t="s">
        <v>109</v>
      </c>
      <c r="C63" s="100" t="s">
        <v>110</v>
      </c>
      <c r="D63" s="101" t="s">
        <v>111</v>
      </c>
      <c r="E63" s="76">
        <v>2.3E-2</v>
      </c>
      <c r="F63" s="77"/>
    </row>
    <row r="64" spans="1:6" x14ac:dyDescent="0.3">
      <c r="A64" s="1"/>
      <c r="B64" s="6"/>
      <c r="C64" s="1"/>
      <c r="D64" s="1"/>
      <c r="E64" s="1"/>
      <c r="F64" s="1"/>
    </row>
    <row r="65" spans="1:6" x14ac:dyDescent="0.3">
      <c r="A65" s="1"/>
      <c r="B65" s="6" t="s">
        <v>112</v>
      </c>
      <c r="C65" s="1"/>
      <c r="D65" s="1"/>
      <c r="E65" s="1"/>
      <c r="F65" s="1"/>
    </row>
    <row r="66" spans="1:6" x14ac:dyDescent="0.3">
      <c r="A66" s="1"/>
      <c r="B66" s="102" t="s">
        <v>113</v>
      </c>
      <c r="C66" s="103"/>
      <c r="D66" s="1"/>
      <c r="E66" s="1"/>
      <c r="F66" s="1"/>
    </row>
    <row r="67" spans="1:6" x14ac:dyDescent="0.3">
      <c r="A67" s="1"/>
      <c r="B67" s="102" t="s">
        <v>114</v>
      </c>
      <c r="C67" s="1"/>
      <c r="D67" s="1"/>
      <c r="E67" s="1"/>
      <c r="F67" s="1"/>
    </row>
    <row r="68" spans="1:6" x14ac:dyDescent="0.3">
      <c r="A68" s="1"/>
      <c r="B68" s="102" t="s">
        <v>115</v>
      </c>
      <c r="C68" s="1"/>
      <c r="D68" s="1"/>
      <c r="E68" s="1"/>
      <c r="F68" s="1"/>
    </row>
    <row r="69" spans="1:6" x14ac:dyDescent="0.3">
      <c r="A69" s="1"/>
      <c r="B69" s="102" t="s">
        <v>116</v>
      </c>
      <c r="C69" s="1"/>
      <c r="D69" s="1"/>
      <c r="E69" s="1"/>
      <c r="F69" s="1"/>
    </row>
    <row r="70" spans="1:6" x14ac:dyDescent="0.3">
      <c r="A70" s="1"/>
      <c r="B70" s="102" t="s">
        <v>117</v>
      </c>
      <c r="C70" s="1"/>
      <c r="D70" s="1"/>
      <c r="E70" s="1"/>
      <c r="F70" s="1"/>
    </row>
    <row r="71" spans="1:6" x14ac:dyDescent="0.3">
      <c r="A71" s="1"/>
      <c r="B71" s="103"/>
      <c r="C71" s="1"/>
      <c r="D71" s="1"/>
      <c r="E71" s="1"/>
      <c r="F71" s="1"/>
    </row>
    <row r="72" spans="1:6" ht="17.25" thickBot="1" x14ac:dyDescent="0.35">
      <c r="A72" s="1"/>
      <c r="B72" s="19" t="s">
        <v>118</v>
      </c>
      <c r="C72" s="1"/>
      <c r="D72" s="1"/>
      <c r="E72" s="1"/>
      <c r="F72" s="1"/>
    </row>
    <row r="73" spans="1:6" ht="21" thickBot="1" x14ac:dyDescent="0.35">
      <c r="A73" s="1"/>
      <c r="B73" s="257" t="s">
        <v>119</v>
      </c>
      <c r="C73" s="251"/>
      <c r="D73" s="251"/>
      <c r="E73" s="251"/>
      <c r="F73" s="252"/>
    </row>
    <row r="74" spans="1:6" x14ac:dyDescent="0.3">
      <c r="A74" s="1"/>
      <c r="B74" s="268"/>
      <c r="C74" s="267" t="s">
        <v>120</v>
      </c>
      <c r="D74" s="260" t="s">
        <v>121</v>
      </c>
      <c r="E74" s="35" t="s">
        <v>19</v>
      </c>
      <c r="F74" s="36" t="s">
        <v>20</v>
      </c>
    </row>
    <row r="75" spans="1:6" x14ac:dyDescent="0.3">
      <c r="A75" s="1"/>
      <c r="B75" s="253"/>
      <c r="C75" s="254"/>
      <c r="D75" s="269"/>
      <c r="E75" s="37" t="s">
        <v>33</v>
      </c>
      <c r="F75" s="40" t="s">
        <v>33</v>
      </c>
    </row>
    <row r="76" spans="1:6" ht="17.25" thickBot="1" x14ac:dyDescent="0.35">
      <c r="A76" s="1"/>
      <c r="B76" s="104">
        <v>1</v>
      </c>
      <c r="C76" s="105">
        <v>2</v>
      </c>
      <c r="D76" s="105" t="s">
        <v>34</v>
      </c>
      <c r="E76" s="106" t="s">
        <v>122</v>
      </c>
      <c r="F76" s="107" t="s">
        <v>123</v>
      </c>
    </row>
    <row r="77" spans="1:6" x14ac:dyDescent="0.3">
      <c r="A77" s="1"/>
      <c r="B77" s="108" t="s">
        <v>124</v>
      </c>
      <c r="C77" s="109" t="s">
        <v>125</v>
      </c>
      <c r="D77" s="110" t="s">
        <v>126</v>
      </c>
      <c r="E77" s="49">
        <f>+IFERROR(+IF(E55&lt;&gt;0,E52/E55,IF(E62&lt;&gt;0,E52/E62,E52/E61))," ")</f>
        <v>24.914462242562927</v>
      </c>
      <c r="F77" s="50" t="str">
        <f>IFERROR(IF((F57+F59)&lt;&gt;0,F52/(F57+F59),IF(F61&lt;&gt;0,F52/F61,F52/F62)),"  ")</f>
        <v xml:space="preserve">  </v>
      </c>
    </row>
    <row r="78" spans="1:6" x14ac:dyDescent="0.3">
      <c r="A78" s="1"/>
      <c r="B78" s="93" t="s">
        <v>127</v>
      </c>
      <c r="C78" s="111" t="s">
        <v>128</v>
      </c>
      <c r="D78" s="95" t="s">
        <v>37</v>
      </c>
      <c r="E78" s="112">
        <f>IFERROR(+E79+E80,0)</f>
        <v>0</v>
      </c>
      <c r="F78" s="113">
        <f>IFERROR(+F79+F80,0)</f>
        <v>0</v>
      </c>
    </row>
    <row r="79" spans="1:6" ht="28.5" x14ac:dyDescent="0.3">
      <c r="A79" s="1"/>
      <c r="B79" s="114" t="s">
        <v>129</v>
      </c>
      <c r="C79" s="94" t="s">
        <v>130</v>
      </c>
      <c r="D79" s="95" t="s">
        <v>37</v>
      </c>
      <c r="E79" s="54">
        <v>0</v>
      </c>
      <c r="F79" s="55"/>
    </row>
    <row r="80" spans="1:6" ht="28.5" x14ac:dyDescent="0.3">
      <c r="A80" s="1"/>
      <c r="B80" s="114" t="s">
        <v>131</v>
      </c>
      <c r="C80" s="94" t="s">
        <v>132</v>
      </c>
      <c r="D80" s="95" t="s">
        <v>37</v>
      </c>
      <c r="E80" s="54">
        <v>0</v>
      </c>
      <c r="F80" s="55"/>
    </row>
    <row r="81" spans="1:9" x14ac:dyDescent="0.3">
      <c r="A81" s="1"/>
      <c r="B81" s="93" t="s">
        <v>133</v>
      </c>
      <c r="C81" s="111" t="s">
        <v>134</v>
      </c>
      <c r="D81" s="95" t="s">
        <v>37</v>
      </c>
      <c r="E81" s="112">
        <f>IFERROR(+E52+E78,0)</f>
        <v>0.544381</v>
      </c>
      <c r="F81" s="113">
        <f>IFERROR(+F52+F78,0)</f>
        <v>0</v>
      </c>
    </row>
    <row r="82" spans="1:9" x14ac:dyDescent="0.3">
      <c r="A82" s="1"/>
      <c r="B82" s="93" t="s">
        <v>135</v>
      </c>
      <c r="C82" s="94" t="s">
        <v>136</v>
      </c>
      <c r="D82" s="95" t="s">
        <v>37</v>
      </c>
      <c r="E82" s="54">
        <v>8.5000000000000006E-3</v>
      </c>
      <c r="F82" s="55"/>
    </row>
    <row r="83" spans="1:9" ht="42.75" x14ac:dyDescent="0.3">
      <c r="A83" s="1"/>
      <c r="B83" s="93" t="s">
        <v>137</v>
      </c>
      <c r="C83" s="115" t="s">
        <v>138</v>
      </c>
      <c r="D83" s="95" t="s">
        <v>139</v>
      </c>
      <c r="E83" s="116">
        <f>IFERROR(+(E82/E81)*100," ")</f>
        <v>1.561406441444503</v>
      </c>
      <c r="F83" s="117" t="str">
        <f>IFERROR(+(F82/F81)*100," ")</f>
        <v xml:space="preserve"> </v>
      </c>
    </row>
    <row r="84" spans="1:9" x14ac:dyDescent="0.3">
      <c r="A84" s="1"/>
      <c r="B84" s="93" t="s">
        <v>140</v>
      </c>
      <c r="C84" s="111" t="s">
        <v>141</v>
      </c>
      <c r="D84" s="95" t="s">
        <v>37</v>
      </c>
      <c r="E84" s="118">
        <f>+IF(E19-E39-E40&gt;=0,E19-E39-E40,"0,000000")</f>
        <v>0</v>
      </c>
      <c r="F84" s="119">
        <f>+IF(F19-F39-F40&gt;=0,F19-F39-F40,"0,000000")</f>
        <v>0</v>
      </c>
      <c r="I84" s="120"/>
    </row>
    <row r="85" spans="1:9" x14ac:dyDescent="0.3">
      <c r="A85" s="1"/>
      <c r="B85" s="93" t="s">
        <v>142</v>
      </c>
      <c r="C85" s="94" t="s">
        <v>143</v>
      </c>
      <c r="D85" s="95" t="s">
        <v>37</v>
      </c>
      <c r="E85" s="121">
        <f>IFERROR(+E82-E84," ")</f>
        <v>8.5000000000000006E-3</v>
      </c>
      <c r="F85" s="113">
        <f>IFERROR(+F82-F84," ")</f>
        <v>0</v>
      </c>
    </row>
    <row r="86" spans="1:9" x14ac:dyDescent="0.3">
      <c r="A86" s="1"/>
      <c r="B86" s="93" t="s">
        <v>144</v>
      </c>
      <c r="C86" s="94" t="s">
        <v>145</v>
      </c>
      <c r="D86" s="95" t="s">
        <v>37</v>
      </c>
      <c r="E86" s="112">
        <f>IFERROR(+E81+E82," ")</f>
        <v>0.55288099999999996</v>
      </c>
      <c r="F86" s="113">
        <f>IFERROR(+F81+F82," ")</f>
        <v>0</v>
      </c>
    </row>
    <row r="87" spans="1:9" x14ac:dyDescent="0.3">
      <c r="A87" s="1"/>
      <c r="B87" s="122" t="s">
        <v>146</v>
      </c>
      <c r="C87" s="94" t="s">
        <v>147</v>
      </c>
      <c r="D87" s="95" t="s">
        <v>93</v>
      </c>
      <c r="E87" s="123">
        <f>+IF(E55&lt;&gt;0,E55,IF(E62&lt;&gt;0,E62,E61))</f>
        <v>2.1850000000000001E-2</v>
      </c>
      <c r="F87" s="124">
        <f>+IF((F57+F59)&lt;&gt;0,F57+F59,IF(F61&lt;&gt;0,F61,F62))</f>
        <v>0</v>
      </c>
    </row>
    <row r="88" spans="1:9" x14ac:dyDescent="0.3">
      <c r="A88" s="1"/>
      <c r="B88" s="93" t="s">
        <v>148</v>
      </c>
      <c r="C88" s="94" t="s">
        <v>149</v>
      </c>
      <c r="D88" s="95" t="s">
        <v>126</v>
      </c>
      <c r="E88" s="116">
        <f>IFERROR(FLOOR(+E86/E87,0.01)," ")</f>
        <v>25.3</v>
      </c>
      <c r="F88" s="117" t="str">
        <f>IFERROR(FLOOR(+F86/F87,0.01)," ")</f>
        <v xml:space="preserve"> </v>
      </c>
    </row>
    <row r="89" spans="1:9" x14ac:dyDescent="0.3">
      <c r="A89" s="1"/>
      <c r="B89" s="93" t="s">
        <v>150</v>
      </c>
      <c r="C89" s="94" t="s">
        <v>151</v>
      </c>
      <c r="D89" s="95" t="s">
        <v>126</v>
      </c>
      <c r="E89" s="125">
        <f>E88*1.07</f>
        <v>27.071000000000002</v>
      </c>
      <c r="F89" s="126"/>
    </row>
    <row r="90" spans="1:9" ht="17.25" thickBot="1" x14ac:dyDescent="0.35">
      <c r="A90" s="1"/>
      <c r="B90" s="127" t="s">
        <v>152</v>
      </c>
      <c r="C90" s="128" t="s">
        <v>153</v>
      </c>
      <c r="D90" s="129" t="s">
        <v>126</v>
      </c>
      <c r="E90" s="130">
        <f>IFERROR(FLOOR(+IF((E39+E40)&lt;E18,(E52-E39-E40-E42+E18+E104)/E87,(E52-E97+E104)/E87),0.01)," ")</f>
        <v>24.91</v>
      </c>
      <c r="F90" s="131" t="str">
        <f>IFERROR(FLOOR(+IF((F39+F40)&lt;F18,(F52-F39-F40-F42+F18+F104)/F87,(F52-F97+F104)/F87),0.01)," ")</f>
        <v xml:space="preserve"> </v>
      </c>
    </row>
    <row r="91" spans="1:9" x14ac:dyDescent="0.3">
      <c r="A91" s="1"/>
      <c r="B91" s="85"/>
      <c r="C91" s="86"/>
      <c r="D91" s="87"/>
      <c r="E91" s="86"/>
      <c r="F91" s="86"/>
    </row>
    <row r="92" spans="1:9" ht="17.25" thickBot="1" x14ac:dyDescent="0.35">
      <c r="A92" s="1"/>
      <c r="B92" s="19" t="s">
        <v>154</v>
      </c>
      <c r="C92" s="1"/>
      <c r="D92" s="1"/>
      <c r="E92" s="1"/>
      <c r="F92" s="1"/>
    </row>
    <row r="93" spans="1:9" ht="21" thickBot="1" x14ac:dyDescent="0.35">
      <c r="A93" s="1"/>
      <c r="B93" s="257" t="s">
        <v>155</v>
      </c>
      <c r="C93" s="251"/>
      <c r="D93" s="251"/>
      <c r="E93" s="251"/>
      <c r="F93" s="252"/>
    </row>
    <row r="94" spans="1:9" x14ac:dyDescent="0.3">
      <c r="A94" s="1"/>
      <c r="B94" s="258" t="s">
        <v>30</v>
      </c>
      <c r="C94" s="260" t="s">
        <v>156</v>
      </c>
      <c r="D94" s="260" t="s">
        <v>157</v>
      </c>
      <c r="E94" s="35" t="s">
        <v>19</v>
      </c>
      <c r="F94" s="36" t="s">
        <v>20</v>
      </c>
    </row>
    <row r="95" spans="1:9" ht="29.25" thickBot="1" x14ac:dyDescent="0.35">
      <c r="A95" s="1"/>
      <c r="B95" s="259"/>
      <c r="C95" s="261"/>
      <c r="D95" s="261"/>
      <c r="E95" s="132" t="s">
        <v>158</v>
      </c>
      <c r="F95" s="133" t="s">
        <v>158</v>
      </c>
    </row>
    <row r="96" spans="1:9" ht="17.25" thickBot="1" x14ac:dyDescent="0.35">
      <c r="A96" s="1"/>
      <c r="B96" s="134">
        <v>1</v>
      </c>
      <c r="C96" s="135">
        <v>2</v>
      </c>
      <c r="D96" s="135" t="s">
        <v>34</v>
      </c>
      <c r="E96" s="135">
        <v>3</v>
      </c>
      <c r="F96" s="136">
        <v>4</v>
      </c>
    </row>
    <row r="97" spans="1:6" x14ac:dyDescent="0.3">
      <c r="A97" s="1"/>
      <c r="B97" s="137" t="s">
        <v>66</v>
      </c>
      <c r="C97" s="89" t="s">
        <v>159</v>
      </c>
      <c r="D97" s="90" t="s">
        <v>37</v>
      </c>
      <c r="E97" s="138">
        <v>5.8994999999999999E-2</v>
      </c>
      <c r="F97" s="139"/>
    </row>
    <row r="98" spans="1:6" ht="28.5" x14ac:dyDescent="0.3">
      <c r="A98" s="1"/>
      <c r="B98" s="140" t="s">
        <v>160</v>
      </c>
      <c r="C98" s="141" t="s">
        <v>161</v>
      </c>
      <c r="D98" s="110" t="s">
        <v>37</v>
      </c>
      <c r="E98" s="54">
        <v>5.8994999999999999E-2</v>
      </c>
      <c r="F98" s="55"/>
    </row>
    <row r="99" spans="1:6" ht="42.75" x14ac:dyDescent="0.3">
      <c r="A99" s="1"/>
      <c r="B99" s="114" t="s">
        <v>162</v>
      </c>
      <c r="C99" s="142" t="s">
        <v>163</v>
      </c>
      <c r="D99" s="95" t="s">
        <v>37</v>
      </c>
      <c r="E99" s="54"/>
      <c r="F99" s="143"/>
    </row>
    <row r="100" spans="1:6" ht="42.75" x14ac:dyDescent="0.3">
      <c r="A100" s="1"/>
      <c r="B100" s="114" t="s">
        <v>164</v>
      </c>
      <c r="C100" s="142" t="s">
        <v>165</v>
      </c>
      <c r="D100" s="95" t="s">
        <v>37</v>
      </c>
      <c r="E100" s="54"/>
      <c r="F100" s="143"/>
    </row>
    <row r="101" spans="1:6" ht="28.5" x14ac:dyDescent="0.3">
      <c r="A101" s="1"/>
      <c r="B101" s="114" t="s">
        <v>166</v>
      </c>
      <c r="C101" s="142" t="s">
        <v>167</v>
      </c>
      <c r="D101" s="95" t="s">
        <v>37</v>
      </c>
      <c r="E101" s="54"/>
      <c r="F101" s="143"/>
    </row>
    <row r="102" spans="1:6" x14ac:dyDescent="0.3">
      <c r="A102" s="1"/>
      <c r="B102" s="114" t="s">
        <v>168</v>
      </c>
      <c r="C102" s="142" t="s">
        <v>169</v>
      </c>
      <c r="D102" s="95" t="s">
        <v>37</v>
      </c>
      <c r="E102" s="112">
        <f>+E97-E98-E99-E100-E101</f>
        <v>0</v>
      </c>
      <c r="F102" s="113">
        <f>+F97-F98-F99-F100-F101</f>
        <v>0</v>
      </c>
    </row>
    <row r="103" spans="1:6" ht="28.5" x14ac:dyDescent="0.3">
      <c r="A103" s="1"/>
      <c r="B103" s="114" t="s">
        <v>170</v>
      </c>
      <c r="C103" s="142" t="s">
        <v>171</v>
      </c>
      <c r="D103" s="95" t="s">
        <v>37</v>
      </c>
      <c r="E103" s="54"/>
      <c r="F103" s="55"/>
    </row>
    <row r="104" spans="1:6" ht="42.75" x14ac:dyDescent="0.3">
      <c r="A104" s="1"/>
      <c r="B104" s="114" t="s">
        <v>172</v>
      </c>
      <c r="C104" s="115" t="s">
        <v>173</v>
      </c>
      <c r="D104" s="95" t="s">
        <v>37</v>
      </c>
      <c r="E104" s="112">
        <f>IFERROR(+IF((E98+E99)&lt;(E105),E100+E101+E105,E98+E99+E100+E101),"  ")</f>
        <v>5.8994999999999999E-2</v>
      </c>
      <c r="F104" s="113">
        <f>IFERROR(+IF((F98+F99)&lt;(F105),F100+F101+F105,F98+F99+F100+F101)," ")</f>
        <v>0</v>
      </c>
    </row>
    <row r="105" spans="1:6" ht="28.5" x14ac:dyDescent="0.3">
      <c r="A105" s="1"/>
      <c r="B105" s="114" t="s">
        <v>174</v>
      </c>
      <c r="C105" s="115" t="s">
        <v>175</v>
      </c>
      <c r="D105" s="95" t="s">
        <v>37</v>
      </c>
      <c r="E105" s="54">
        <v>5.8994999999999999E-2</v>
      </c>
      <c r="F105" s="55"/>
    </row>
    <row r="106" spans="1:6" ht="29.25" thickBot="1" x14ac:dyDescent="0.35">
      <c r="A106" s="1"/>
      <c r="B106" s="144" t="s">
        <v>176</v>
      </c>
      <c r="C106" s="145" t="s">
        <v>177</v>
      </c>
      <c r="D106" s="129" t="s">
        <v>37</v>
      </c>
      <c r="E106" s="59">
        <v>5.8994999999999999E-2</v>
      </c>
      <c r="F106" s="60"/>
    </row>
    <row r="107" spans="1:6" ht="17.25" x14ac:dyDescent="0.3">
      <c r="A107" s="1"/>
      <c r="B107" s="34"/>
      <c r="C107" s="1"/>
      <c r="D107" s="1"/>
      <c r="E107" s="1"/>
      <c r="F107" s="1"/>
    </row>
    <row r="108" spans="1:6" x14ac:dyDescent="0.3">
      <c r="A108" s="1"/>
      <c r="B108" s="146"/>
      <c r="C108" s="1"/>
      <c r="D108" s="147"/>
      <c r="E108" s="148"/>
      <c r="F108" s="147"/>
    </row>
    <row r="109" spans="1:6" ht="17.25" thickBot="1" x14ac:dyDescent="0.35">
      <c r="A109" s="1"/>
      <c r="B109" s="19" t="s">
        <v>178</v>
      </c>
      <c r="C109" s="149"/>
      <c r="D109" s="149"/>
      <c r="E109" s="147"/>
      <c r="F109" s="147"/>
    </row>
    <row r="110" spans="1:6" ht="17.25" thickBot="1" x14ac:dyDescent="0.35">
      <c r="A110" s="1"/>
      <c r="B110" s="262" t="str">
        <f>+IF(AND([5]Identifikace!D21="Prosím vyberte",[5]Identifikace!N21="Prosím vyberte"),"Vyplňte, prosím, v listu Identifikace, zda uplatňujete dvousložkovou formu ceny.",IF(OR([5]Identifikace!D21="ano",[5]Identifikace!N21="ano"),"V listu Identifikace jste uvedli, že uplatňujete DVOUSLOŽKOVOU FORMU CENY, vyplňte, prosím, tuto tabulku.",IF([5]Identifikace!D21=[5]Identifikace!N21="ne""V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63"/>
      <c r="D110" s="263"/>
      <c r="E110" s="263"/>
      <c r="F110" s="264"/>
    </row>
    <row r="111" spans="1:6" ht="17.25" thickBot="1" x14ac:dyDescent="0.35">
      <c r="A111" s="1"/>
      <c r="B111" s="19"/>
      <c r="C111" s="149"/>
      <c r="D111" s="149"/>
      <c r="E111" s="147"/>
      <c r="F111" s="147"/>
    </row>
    <row r="112" spans="1:6" ht="21" thickBot="1" x14ac:dyDescent="0.35">
      <c r="A112" s="1"/>
      <c r="B112" s="250" t="s">
        <v>179</v>
      </c>
      <c r="C112" s="251"/>
      <c r="D112" s="251"/>
      <c r="E112" s="251"/>
      <c r="F112" s="252"/>
    </row>
    <row r="113" spans="1:6" x14ac:dyDescent="0.3">
      <c r="A113" s="1"/>
      <c r="B113" s="253"/>
      <c r="C113" s="254" t="s">
        <v>120</v>
      </c>
      <c r="D113" s="254" t="s">
        <v>121</v>
      </c>
      <c r="E113" s="150" t="s">
        <v>19</v>
      </c>
      <c r="F113" s="151" t="s">
        <v>20</v>
      </c>
    </row>
    <row r="114" spans="1:6" x14ac:dyDescent="0.3">
      <c r="A114" s="1"/>
      <c r="B114" s="253"/>
      <c r="C114" s="254"/>
      <c r="D114" s="254"/>
      <c r="E114" s="37" t="s">
        <v>33</v>
      </c>
      <c r="F114" s="40" t="s">
        <v>33</v>
      </c>
    </row>
    <row r="115" spans="1:6" ht="17.25" thickBot="1" x14ac:dyDescent="0.35">
      <c r="A115" s="1"/>
      <c r="B115" s="152">
        <v>1</v>
      </c>
      <c r="C115" s="106">
        <v>2</v>
      </c>
      <c r="D115" s="106" t="s">
        <v>34</v>
      </c>
      <c r="E115" s="106">
        <v>3</v>
      </c>
      <c r="F115" s="107">
        <v>4</v>
      </c>
    </row>
    <row r="116" spans="1:6" ht="28.5" x14ac:dyDescent="0.3">
      <c r="A116" s="1"/>
      <c r="B116" s="88" t="s">
        <v>180</v>
      </c>
      <c r="C116" s="89" t="s">
        <v>181</v>
      </c>
      <c r="D116" s="90" t="s">
        <v>37</v>
      </c>
      <c r="E116" s="138"/>
      <c r="F116" s="139"/>
    </row>
    <row r="117" spans="1:6" ht="28.5" x14ac:dyDescent="0.3">
      <c r="A117" s="1"/>
      <c r="B117" s="93" t="s">
        <v>182</v>
      </c>
      <c r="C117" s="94" t="s">
        <v>183</v>
      </c>
      <c r="D117" s="95" t="s">
        <v>139</v>
      </c>
      <c r="E117" s="116">
        <f>IFERROR(+(E116/E86)*100,"  ")</f>
        <v>0</v>
      </c>
      <c r="F117" s="117" t="str">
        <f>IFERROR(+(F116/F86)*100,"  ")</f>
        <v xml:space="preserve">  </v>
      </c>
    </row>
    <row r="118" spans="1:6" ht="28.5" x14ac:dyDescent="0.3">
      <c r="A118" s="1"/>
      <c r="B118" s="93" t="s">
        <v>184</v>
      </c>
      <c r="C118" s="94" t="s">
        <v>185</v>
      </c>
      <c r="D118" s="95" t="s">
        <v>37</v>
      </c>
      <c r="E118" s="112" t="str">
        <f>IF(E116&lt;&gt;0,E86-E116," ")</f>
        <v xml:space="preserve"> </v>
      </c>
      <c r="F118" s="113" t="str">
        <f>IF(F116&lt;&gt;0,F86-F116," ")</f>
        <v xml:space="preserve"> </v>
      </c>
    </row>
    <row r="119" spans="1:6" x14ac:dyDescent="0.3">
      <c r="A119" s="1"/>
      <c r="B119" s="93" t="s">
        <v>186</v>
      </c>
      <c r="C119" s="94" t="s">
        <v>187</v>
      </c>
      <c r="D119" s="95" t="s">
        <v>37</v>
      </c>
      <c r="E119" s="112" t="str">
        <f>IFERROR(IF(E117&lt;&gt;0,E81*(1-(E117/100))," "),"  ")</f>
        <v xml:space="preserve"> </v>
      </c>
      <c r="F119" s="113" t="str">
        <f>IFERROR(IF(F117&lt;&gt;0,F81*(1-(F117/100))," "),"  ")</f>
        <v xml:space="preserve">  </v>
      </c>
    </row>
    <row r="120" spans="1:6" x14ac:dyDescent="0.3">
      <c r="A120" s="1"/>
      <c r="B120" s="93" t="s">
        <v>188</v>
      </c>
      <c r="C120" s="94" t="s">
        <v>189</v>
      </c>
      <c r="D120" s="95" t="s">
        <v>37</v>
      </c>
      <c r="E120" s="112" t="str">
        <f>IFERROR(+E118-E119," ")</f>
        <v xml:space="preserve"> </v>
      </c>
      <c r="F120" s="113" t="str">
        <f>IFERROR(+F118-F119," ")</f>
        <v xml:space="preserve"> </v>
      </c>
    </row>
    <row r="121" spans="1:6" x14ac:dyDescent="0.3">
      <c r="A121" s="1"/>
      <c r="B121" s="93" t="s">
        <v>190</v>
      </c>
      <c r="C121" s="153" t="s">
        <v>191</v>
      </c>
      <c r="D121" s="95" t="s">
        <v>126</v>
      </c>
      <c r="E121" s="116" t="str">
        <f>IFERROR(FLOOR(+E118/E87,0.01)," ")</f>
        <v xml:space="preserve"> </v>
      </c>
      <c r="F121" s="117" t="str">
        <f>IFERROR(FLOOR(+F118/F87,0.01)," ")</f>
        <v xml:space="preserve"> </v>
      </c>
    </row>
    <row r="122" spans="1:6" x14ac:dyDescent="0.3">
      <c r="A122" s="1"/>
      <c r="B122" s="93" t="s">
        <v>192</v>
      </c>
      <c r="C122" s="153" t="s">
        <v>193</v>
      </c>
      <c r="D122" s="95" t="s">
        <v>126</v>
      </c>
      <c r="E122" s="125"/>
      <c r="F122" s="126"/>
    </row>
    <row r="123" spans="1:6" ht="29.25" customHeight="1" thickBot="1" x14ac:dyDescent="0.35">
      <c r="A123" s="1"/>
      <c r="B123" s="154" t="s">
        <v>194</v>
      </c>
      <c r="C123" s="255" t="s">
        <v>195</v>
      </c>
      <c r="D123" s="256"/>
      <c r="E123" s="155"/>
      <c r="F123" s="156"/>
    </row>
    <row r="124" spans="1:6" ht="17.25" x14ac:dyDescent="0.3">
      <c r="A124" s="1"/>
      <c r="B124" s="34"/>
      <c r="C124" s="1"/>
      <c r="D124" s="1"/>
      <c r="E124" s="1"/>
      <c r="F124" s="1"/>
    </row>
    <row r="125" spans="1:6" ht="17.25" x14ac:dyDescent="0.3">
      <c r="A125" s="1"/>
      <c r="B125" s="34"/>
      <c r="C125" s="1"/>
      <c r="D125" s="1"/>
      <c r="E125" s="1"/>
      <c r="F125" s="1"/>
    </row>
    <row r="126" spans="1:6" ht="17.25" thickBot="1" x14ac:dyDescent="0.35">
      <c r="A126" s="1"/>
      <c r="B126" s="19" t="s">
        <v>196</v>
      </c>
      <c r="C126" s="157"/>
      <c r="D126" s="157"/>
      <c r="E126" s="157"/>
      <c r="F126" s="158"/>
    </row>
    <row r="127" spans="1:6" ht="21" thickBot="1" x14ac:dyDescent="0.4">
      <c r="A127" s="1"/>
      <c r="B127" s="243" t="s">
        <v>197</v>
      </c>
      <c r="C127" s="244"/>
      <c r="D127" s="244"/>
      <c r="E127" s="244"/>
      <c r="F127" s="245"/>
    </row>
    <row r="128" spans="1:6" ht="17.25" thickBot="1" x14ac:dyDescent="0.35">
      <c r="A128" s="1"/>
      <c r="B128" s="157" t="s">
        <v>198</v>
      </c>
      <c r="C128" s="157"/>
      <c r="D128" s="157"/>
      <c r="E128" s="157"/>
      <c r="F128" s="157"/>
    </row>
    <row r="129" spans="1:8" x14ac:dyDescent="0.3">
      <c r="A129" s="1"/>
      <c r="B129" s="246" t="s">
        <v>30</v>
      </c>
      <c r="C129" s="248" t="s">
        <v>31</v>
      </c>
      <c r="D129" s="237" t="s">
        <v>121</v>
      </c>
      <c r="E129" s="159" t="s">
        <v>19</v>
      </c>
      <c r="F129" s="25" t="s">
        <v>20</v>
      </c>
    </row>
    <row r="130" spans="1:8" x14ac:dyDescent="0.3">
      <c r="A130" s="1"/>
      <c r="B130" s="247"/>
      <c r="C130" s="249"/>
      <c r="D130" s="238"/>
      <c r="E130" s="38" t="s">
        <v>199</v>
      </c>
      <c r="F130" s="39" t="s">
        <v>199</v>
      </c>
    </row>
    <row r="131" spans="1:8" x14ac:dyDescent="0.3">
      <c r="A131" s="1"/>
      <c r="B131" s="247"/>
      <c r="C131" s="249"/>
      <c r="D131" s="239"/>
      <c r="E131" s="38" t="s">
        <v>33</v>
      </c>
      <c r="F131" s="39" t="s">
        <v>33</v>
      </c>
    </row>
    <row r="132" spans="1:8" ht="17.25" thickBot="1" x14ac:dyDescent="0.35">
      <c r="A132" s="1"/>
      <c r="B132" s="160">
        <v>1</v>
      </c>
      <c r="C132" s="161">
        <v>2</v>
      </c>
      <c r="D132" s="161" t="s">
        <v>34</v>
      </c>
      <c r="E132" s="161">
        <v>3</v>
      </c>
      <c r="F132" s="162">
        <v>4</v>
      </c>
    </row>
    <row r="133" spans="1:8" ht="18" thickBot="1" x14ac:dyDescent="0.35">
      <c r="A133" s="1"/>
      <c r="B133" s="240" t="s">
        <v>200</v>
      </c>
      <c r="C133" s="241"/>
      <c r="D133" s="241"/>
      <c r="E133" s="241"/>
      <c r="F133" s="242"/>
    </row>
    <row r="134" spans="1:8" ht="28.5" x14ac:dyDescent="0.3">
      <c r="A134" s="163"/>
      <c r="B134" s="164" t="s">
        <v>201</v>
      </c>
      <c r="C134" s="165" t="s">
        <v>202</v>
      </c>
      <c r="D134" s="166" t="s">
        <v>37</v>
      </c>
      <c r="E134" s="167">
        <v>0</v>
      </c>
      <c r="F134" s="168"/>
    </row>
    <row r="135" spans="1:8" x14ac:dyDescent="0.3">
      <c r="A135" s="163"/>
      <c r="B135" s="169" t="s">
        <v>203</v>
      </c>
      <c r="C135" s="170" t="s">
        <v>204</v>
      </c>
      <c r="D135" s="171" t="s">
        <v>94</v>
      </c>
      <c r="E135" s="172">
        <v>4.8999999999999998E-3</v>
      </c>
      <c r="F135" s="173">
        <v>4.8999999999999998E-3</v>
      </c>
    </row>
    <row r="136" spans="1:8" x14ac:dyDescent="0.3">
      <c r="A136" s="163"/>
      <c r="B136" s="169" t="s">
        <v>205</v>
      </c>
      <c r="C136" s="111" t="s">
        <v>206</v>
      </c>
      <c r="D136" s="171" t="s">
        <v>37</v>
      </c>
      <c r="E136" s="112">
        <f>IF(ISBLANK(E134),"  ",E134*E135)</f>
        <v>0</v>
      </c>
      <c r="F136" s="113" t="str">
        <f>IF(ISBLANK(F134),"  ",F134*F135)</f>
        <v xml:space="preserve">  </v>
      </c>
      <c r="G136" s="174"/>
    </row>
    <row r="137" spans="1:8" ht="29.25" x14ac:dyDescent="0.3">
      <c r="A137" s="163"/>
      <c r="B137" s="169" t="s">
        <v>207</v>
      </c>
      <c r="C137" s="175" t="s">
        <v>208</v>
      </c>
      <c r="D137" s="171" t="s">
        <v>37</v>
      </c>
      <c r="E137" s="176">
        <v>17.827999999999999</v>
      </c>
      <c r="F137" s="177"/>
    </row>
    <row r="138" spans="1:8" x14ac:dyDescent="0.3">
      <c r="A138" s="163"/>
      <c r="B138" s="169" t="s">
        <v>209</v>
      </c>
      <c r="C138" s="111" t="s">
        <v>210</v>
      </c>
      <c r="D138" s="171" t="s">
        <v>94</v>
      </c>
      <c r="E138" s="172">
        <v>9.1999999999999998E-3</v>
      </c>
      <c r="F138" s="173">
        <v>9.1999999999999998E-3</v>
      </c>
    </row>
    <row r="139" spans="1:8" x14ac:dyDescent="0.3">
      <c r="A139" s="163"/>
      <c r="B139" s="169" t="s">
        <v>211</v>
      </c>
      <c r="C139" s="111" t="s">
        <v>212</v>
      </c>
      <c r="D139" s="171" t="s">
        <v>37</v>
      </c>
      <c r="E139" s="112">
        <f>IF(ISBLANK(E137),"  ",E137*E138)</f>
        <v>0.16401759999999999</v>
      </c>
      <c r="F139" s="113" t="str">
        <f>IF(ISBLANK(F137)," ",F137*F138)</f>
        <v xml:space="preserve"> </v>
      </c>
      <c r="G139" s="174"/>
    </row>
    <row r="140" spans="1:8" ht="42.75" x14ac:dyDescent="0.3">
      <c r="A140" s="163"/>
      <c r="B140" s="169" t="s">
        <v>213</v>
      </c>
      <c r="C140" s="111" t="s">
        <v>214</v>
      </c>
      <c r="D140" s="171" t="s">
        <v>37</v>
      </c>
      <c r="E140" s="176">
        <v>0</v>
      </c>
      <c r="F140" s="178"/>
      <c r="G140" s="174"/>
    </row>
    <row r="141" spans="1:8" ht="42.75" x14ac:dyDescent="0.3">
      <c r="A141" s="163"/>
      <c r="B141" s="169" t="s">
        <v>215</v>
      </c>
      <c r="C141" s="111" t="s">
        <v>216</v>
      </c>
      <c r="D141" s="171" t="s">
        <v>37</v>
      </c>
      <c r="E141" s="176">
        <v>0</v>
      </c>
      <c r="F141" s="178"/>
    </row>
    <row r="142" spans="1:8" x14ac:dyDescent="0.3">
      <c r="A142" s="163"/>
      <c r="B142" s="169" t="s">
        <v>217</v>
      </c>
      <c r="C142" s="111" t="s">
        <v>218</v>
      </c>
      <c r="D142" s="171" t="s">
        <v>37</v>
      </c>
      <c r="E142" s="179">
        <v>7.0000000000000007E-2</v>
      </c>
      <c r="F142" s="180">
        <v>7.0000000000000007E-2</v>
      </c>
    </row>
    <row r="143" spans="1:8" x14ac:dyDescent="0.3">
      <c r="A143" s="163"/>
      <c r="B143" s="169" t="s">
        <v>219</v>
      </c>
      <c r="C143" s="111" t="s">
        <v>220</v>
      </c>
      <c r="D143" s="171" t="s">
        <v>94</v>
      </c>
      <c r="E143" s="112">
        <f>+IF(ISBLANK(E141),"  ",E141*E142)</f>
        <v>0</v>
      </c>
      <c r="F143" s="113" t="str">
        <f>+IF(ISBLANK(F141),"  ",F141*F142)</f>
        <v xml:space="preserve">  </v>
      </c>
      <c r="G143" s="174"/>
    </row>
    <row r="144" spans="1:8" ht="17.25" thickBot="1" x14ac:dyDescent="0.35">
      <c r="A144" s="163"/>
      <c r="B144" s="181" t="s">
        <v>221</v>
      </c>
      <c r="C144" s="100" t="s">
        <v>222</v>
      </c>
      <c r="D144" s="101" t="s">
        <v>37</v>
      </c>
      <c r="E144" s="182">
        <f>+SUMIF(E136,"&gt;=0",E136)+SUMIF(E139,"&gt;=0",E139)+SUMIF(E140,"&gt;=0",E140)+SUMIF(E143,"&gt;=0",E143)</f>
        <v>0.16401759999999999</v>
      </c>
      <c r="F144" s="66">
        <f>+SUMIF(F136,"&gt;=0",F136)+SUMIF(F139,"&gt;=0",F139)+SUMIF(F140,"&gt;=0",F140)+SUMIF(F143,"&gt;=0",F143)</f>
        <v>0</v>
      </c>
      <c r="H144" s="183"/>
    </row>
    <row r="145" spans="1:6" ht="18" thickBot="1" x14ac:dyDescent="0.35">
      <c r="A145" s="1"/>
      <c r="B145" s="222" t="s">
        <v>223</v>
      </c>
      <c r="C145" s="223"/>
      <c r="D145" s="223"/>
      <c r="E145" s="223"/>
      <c r="F145" s="224"/>
    </row>
    <row r="146" spans="1:6" ht="30" x14ac:dyDescent="0.3">
      <c r="A146" s="163"/>
      <c r="B146" s="184" t="s">
        <v>224</v>
      </c>
      <c r="C146" s="165" t="s">
        <v>225</v>
      </c>
      <c r="D146" s="90" t="s">
        <v>226</v>
      </c>
      <c r="E146" s="167">
        <v>0.36399999999999999</v>
      </c>
      <c r="F146" s="168"/>
    </row>
    <row r="147" spans="1:6" x14ac:dyDescent="0.3">
      <c r="A147" s="163"/>
      <c r="B147" s="185" t="s">
        <v>227</v>
      </c>
      <c r="C147" s="111" t="s">
        <v>228</v>
      </c>
      <c r="D147" s="186" t="s">
        <v>94</v>
      </c>
      <c r="E147" s="187">
        <v>1.07</v>
      </c>
      <c r="F147" s="188">
        <v>1.07</v>
      </c>
    </row>
    <row r="148" spans="1:6" ht="29.25" thickBot="1" x14ac:dyDescent="0.35">
      <c r="A148" s="163"/>
      <c r="B148" s="189" t="s">
        <v>229</v>
      </c>
      <c r="C148" s="100" t="s">
        <v>230</v>
      </c>
      <c r="D148" s="101" t="s">
        <v>37</v>
      </c>
      <c r="E148" s="65">
        <f>+IF(E146&gt;0,E146*E147*E87,"x")</f>
        <v>8.5101380000000004E-3</v>
      </c>
      <c r="F148" s="66" t="str">
        <f>+IF(F146&gt;0,F146*F147*F87,"x")</f>
        <v>x</v>
      </c>
    </row>
    <row r="149" spans="1:6" ht="18" thickBot="1" x14ac:dyDescent="0.35">
      <c r="A149" s="1"/>
      <c r="B149" s="222" t="s">
        <v>231</v>
      </c>
      <c r="C149" s="223"/>
      <c r="D149" s="223"/>
      <c r="E149" s="223"/>
      <c r="F149" s="224"/>
    </row>
    <row r="150" spans="1:6" ht="28.5" x14ac:dyDescent="0.3">
      <c r="A150" s="163"/>
      <c r="B150" s="164" t="s">
        <v>232</v>
      </c>
      <c r="C150" s="165" t="s">
        <v>233</v>
      </c>
      <c r="D150" s="190" t="s">
        <v>37</v>
      </c>
      <c r="E150" s="191">
        <f>IF(AND(E144&lt;&gt;0,E148&gt;0),MIN(E144,E148),E144)</f>
        <v>8.5101380000000004E-3</v>
      </c>
      <c r="F150" s="192">
        <f>IF(AND(F144&lt;&gt;0,F148&gt;0),MIN(F144,F148),F144)</f>
        <v>0</v>
      </c>
    </row>
    <row r="151" spans="1:6" ht="17.25" thickBot="1" x14ac:dyDescent="0.35">
      <c r="A151" s="163"/>
      <c r="B151" s="181" t="s">
        <v>135</v>
      </c>
      <c r="C151" s="193" t="s">
        <v>136</v>
      </c>
      <c r="D151" s="162" t="s">
        <v>37</v>
      </c>
      <c r="E151" s="65">
        <f>+E82</f>
        <v>8.5000000000000006E-3</v>
      </c>
      <c r="F151" s="66">
        <f>+F82</f>
        <v>0</v>
      </c>
    </row>
    <row r="152" spans="1:6" x14ac:dyDescent="0.3">
      <c r="A152" s="1"/>
      <c r="B152" s="3"/>
      <c r="C152" s="157"/>
      <c r="D152" s="157"/>
      <c r="E152" s="157"/>
      <c r="F152" s="157"/>
    </row>
    <row r="153" spans="1:6" x14ac:dyDescent="0.3">
      <c r="A153" s="1"/>
      <c r="B153" s="194"/>
      <c r="C153" s="157"/>
      <c r="D153" s="157"/>
      <c r="E153" s="157"/>
      <c r="F153" s="157"/>
    </row>
    <row r="154" spans="1:6" ht="17.25" thickBot="1" x14ac:dyDescent="0.35">
      <c r="A154" s="1"/>
      <c r="B154" s="19" t="s">
        <v>234</v>
      </c>
      <c r="C154" s="157"/>
      <c r="D154" s="157"/>
      <c r="E154" s="157"/>
      <c r="F154" s="157"/>
    </row>
    <row r="155" spans="1:6" ht="29.25" customHeight="1" thickBot="1" x14ac:dyDescent="0.35">
      <c r="A155" s="1"/>
      <c r="B155" s="231" t="s">
        <v>235</v>
      </c>
      <c r="C155" s="232"/>
      <c r="D155" s="232"/>
      <c r="E155" s="232"/>
      <c r="F155" s="233"/>
    </row>
    <row r="156" spans="1:6" ht="17.25" thickBot="1" x14ac:dyDescent="0.35">
      <c r="A156" s="1"/>
      <c r="B156" s="19"/>
      <c r="C156" s="157"/>
      <c r="D156" s="157"/>
      <c r="E156" s="157"/>
      <c r="F156" s="157"/>
    </row>
    <row r="157" spans="1:6" x14ac:dyDescent="0.3">
      <c r="A157" s="1"/>
      <c r="B157" s="234" t="s">
        <v>30</v>
      </c>
      <c r="C157" s="237" t="s">
        <v>31</v>
      </c>
      <c r="D157" s="237" t="s">
        <v>121</v>
      </c>
      <c r="E157" s="159" t="s">
        <v>19</v>
      </c>
      <c r="F157" s="25" t="s">
        <v>20</v>
      </c>
    </row>
    <row r="158" spans="1:6" x14ac:dyDescent="0.3">
      <c r="A158" s="1"/>
      <c r="B158" s="235"/>
      <c r="C158" s="238"/>
      <c r="D158" s="238"/>
      <c r="E158" s="38" t="s">
        <v>199</v>
      </c>
      <c r="F158" s="39" t="s">
        <v>199</v>
      </c>
    </row>
    <row r="159" spans="1:6" x14ac:dyDescent="0.3">
      <c r="A159" s="1"/>
      <c r="B159" s="236"/>
      <c r="C159" s="239"/>
      <c r="D159" s="239"/>
      <c r="E159" s="38" t="s">
        <v>33</v>
      </c>
      <c r="F159" s="39" t="s">
        <v>33</v>
      </c>
    </row>
    <row r="160" spans="1:6" ht="17.25" thickBot="1" x14ac:dyDescent="0.35">
      <c r="A160" s="1"/>
      <c r="B160" s="160">
        <v>1</v>
      </c>
      <c r="C160" s="161">
        <v>2</v>
      </c>
      <c r="D160" s="161" t="s">
        <v>34</v>
      </c>
      <c r="E160" s="161">
        <v>3</v>
      </c>
      <c r="F160" s="162">
        <v>4</v>
      </c>
    </row>
    <row r="161" spans="1:6" ht="18" thickBot="1" x14ac:dyDescent="0.35">
      <c r="A161" s="1"/>
      <c r="B161" s="240" t="s">
        <v>236</v>
      </c>
      <c r="C161" s="241"/>
      <c r="D161" s="241"/>
      <c r="E161" s="241"/>
      <c r="F161" s="242"/>
    </row>
    <row r="162" spans="1:6" ht="28.5" x14ac:dyDescent="0.3">
      <c r="A162" s="163"/>
      <c r="B162" s="164" t="s">
        <v>237</v>
      </c>
      <c r="C162" s="195" t="s">
        <v>238</v>
      </c>
      <c r="D162" s="166" t="s">
        <v>37</v>
      </c>
      <c r="E162" s="167">
        <v>17.827999999999999</v>
      </c>
      <c r="F162" s="168"/>
    </row>
    <row r="163" spans="1:6" x14ac:dyDescent="0.3">
      <c r="A163" s="163"/>
      <c r="B163" s="169" t="s">
        <v>239</v>
      </c>
      <c r="C163" s="196" t="s">
        <v>210</v>
      </c>
      <c r="D163" s="197" t="s">
        <v>94</v>
      </c>
      <c r="E163" s="198">
        <v>9.1999999999999998E-3</v>
      </c>
      <c r="F163" s="199">
        <v>9.1999999999999998E-3</v>
      </c>
    </row>
    <row r="164" spans="1:6" x14ac:dyDescent="0.3">
      <c r="A164" s="163"/>
      <c r="B164" s="169" t="s">
        <v>240</v>
      </c>
      <c r="C164" s="196" t="s">
        <v>212</v>
      </c>
      <c r="D164" s="197" t="s">
        <v>37</v>
      </c>
      <c r="E164" s="200">
        <f>IF(ISBLANK(E162),"  ",E162*E163)</f>
        <v>0.16401759999999999</v>
      </c>
      <c r="F164" s="119" t="str">
        <f>IF(ISBLANK(F162),"  ",F162*F163)</f>
        <v xml:space="preserve">  </v>
      </c>
    </row>
    <row r="165" spans="1:6" ht="42.75" x14ac:dyDescent="0.3">
      <c r="A165" s="163"/>
      <c r="B165" s="169" t="s">
        <v>241</v>
      </c>
      <c r="C165" s="196" t="s">
        <v>242</v>
      </c>
      <c r="D165" s="197" t="s">
        <v>37</v>
      </c>
      <c r="E165" s="176">
        <v>0</v>
      </c>
      <c r="F165" s="178"/>
    </row>
    <row r="166" spans="1:6" ht="29.25" thickBot="1" x14ac:dyDescent="0.35">
      <c r="A166" s="163"/>
      <c r="B166" s="181" t="s">
        <v>243</v>
      </c>
      <c r="C166" s="201" t="s">
        <v>244</v>
      </c>
      <c r="D166" s="202" t="s">
        <v>37</v>
      </c>
      <c r="E166" s="203">
        <f>+SUMIF(E164,"&gt;=0",E164)+SUMIF(E165,"&gt;=0",E165)</f>
        <v>0.16401759999999999</v>
      </c>
      <c r="F166" s="204">
        <f>+SUMIF(F164,"&gt;=0",F164)+SUMIF(F165,"&gt;=0",F165)</f>
        <v>0</v>
      </c>
    </row>
    <row r="167" spans="1:6" ht="18" thickBot="1" x14ac:dyDescent="0.35">
      <c r="A167" s="1"/>
      <c r="B167" s="222" t="s">
        <v>245</v>
      </c>
      <c r="C167" s="223"/>
      <c r="D167" s="223"/>
      <c r="E167" s="223"/>
      <c r="F167" s="224"/>
    </row>
    <row r="168" spans="1:6" ht="30" x14ac:dyDescent="0.3">
      <c r="A168" s="163"/>
      <c r="B168" s="164" t="s">
        <v>246</v>
      </c>
      <c r="C168" s="165" t="s">
        <v>247</v>
      </c>
      <c r="D168" s="166" t="s">
        <v>248</v>
      </c>
      <c r="E168" s="205">
        <v>0</v>
      </c>
      <c r="F168" s="206"/>
    </row>
    <row r="169" spans="1:6" x14ac:dyDescent="0.3">
      <c r="A169" s="163"/>
      <c r="B169" s="169" t="s">
        <v>249</v>
      </c>
      <c r="C169" s="111" t="s">
        <v>228</v>
      </c>
      <c r="D169" s="197" t="s">
        <v>94</v>
      </c>
      <c r="E169" s="207">
        <v>1.07</v>
      </c>
      <c r="F169" s="208">
        <v>1.07</v>
      </c>
    </row>
    <row r="170" spans="1:6" ht="29.25" thickBot="1" x14ac:dyDescent="0.35">
      <c r="A170" s="163"/>
      <c r="B170" s="181" t="s">
        <v>250</v>
      </c>
      <c r="C170" s="100" t="s">
        <v>251</v>
      </c>
      <c r="D170" s="202" t="s">
        <v>37</v>
      </c>
      <c r="E170" s="209" t="str">
        <f>+IF(E168&gt;0,E168*E169*E87,"x")</f>
        <v>x</v>
      </c>
      <c r="F170" s="204" t="str">
        <f>+IF(F168&gt;0,F168*F169*F87,"x")</f>
        <v>x</v>
      </c>
    </row>
    <row r="171" spans="1:6" ht="18" thickBot="1" x14ac:dyDescent="0.35">
      <c r="A171" s="1"/>
      <c r="B171" s="222" t="s">
        <v>252</v>
      </c>
      <c r="C171" s="223"/>
      <c r="D171" s="223"/>
      <c r="E171" s="223"/>
      <c r="F171" s="224"/>
    </row>
    <row r="172" spans="1:6" ht="28.5" x14ac:dyDescent="0.3">
      <c r="A172" s="163"/>
      <c r="B172" s="164" t="s">
        <v>253</v>
      </c>
      <c r="C172" s="165" t="s">
        <v>233</v>
      </c>
      <c r="D172" s="210" t="s">
        <v>37</v>
      </c>
      <c r="E172" s="211">
        <f>IF(AND(E166&lt;&gt;0,E170&gt;0),MIN(E166,E170),E166)</f>
        <v>0.16401759999999999</v>
      </c>
      <c r="F172" s="50">
        <f>IF(AND(F166&lt;&gt;0,F170&gt;0),MIN(F166,F170),F166)</f>
        <v>0</v>
      </c>
    </row>
    <row r="173" spans="1:6" ht="17.25" thickBot="1" x14ac:dyDescent="0.35">
      <c r="A173" s="163"/>
      <c r="B173" s="181" t="s">
        <v>168</v>
      </c>
      <c r="C173" s="100" t="s">
        <v>136</v>
      </c>
      <c r="D173" s="202" t="s">
        <v>37</v>
      </c>
      <c r="E173" s="182">
        <f>+E102</f>
        <v>0</v>
      </c>
      <c r="F173" s="66">
        <f>+F102</f>
        <v>0</v>
      </c>
    </row>
    <row r="174" spans="1:6" ht="17.25" thickBot="1" x14ac:dyDescent="0.35">
      <c r="A174" s="1"/>
      <c r="B174" s="212"/>
      <c r="C174" s="7"/>
      <c r="D174" s="7"/>
      <c r="E174" s="7"/>
      <c r="F174" s="7"/>
    </row>
    <row r="175" spans="1:6" s="213" customFormat="1" x14ac:dyDescent="0.3">
      <c r="A175" s="2"/>
      <c r="B175" s="215" t="s">
        <v>254</v>
      </c>
      <c r="C175" s="215"/>
      <c r="D175" s="225" t="s">
        <v>255</v>
      </c>
      <c r="E175" s="226"/>
      <c r="F175" s="227"/>
    </row>
    <row r="176" spans="1:6" s="213" customFormat="1" x14ac:dyDescent="0.3">
      <c r="A176" s="2"/>
      <c r="B176" s="215" t="s">
        <v>256</v>
      </c>
      <c r="C176" s="215"/>
      <c r="D176" s="228">
        <v>517363803</v>
      </c>
      <c r="E176" s="229"/>
      <c r="F176" s="230"/>
    </row>
    <row r="177" spans="1:6" s="213" customFormat="1" x14ac:dyDescent="0.3">
      <c r="A177" s="2"/>
      <c r="B177" s="215" t="s">
        <v>257</v>
      </c>
      <c r="C177" s="215"/>
      <c r="D177" s="216" t="s">
        <v>258</v>
      </c>
      <c r="E177" s="217"/>
      <c r="F177" s="218"/>
    </row>
    <row r="178" spans="1:6" s="213" customFormat="1" ht="17.25" thickBot="1" x14ac:dyDescent="0.35">
      <c r="A178" s="2"/>
      <c r="B178" s="215" t="s">
        <v>259</v>
      </c>
      <c r="C178" s="215"/>
      <c r="D178" s="219">
        <v>45644</v>
      </c>
      <c r="E178" s="220"/>
      <c r="F178" s="221"/>
    </row>
    <row r="179" spans="1:6" x14ac:dyDescent="0.3">
      <c r="A179" s="1"/>
      <c r="B179" s="2"/>
      <c r="C179" s="1"/>
      <c r="D179" s="1"/>
      <c r="E179" s="1"/>
      <c r="F179" s="1"/>
    </row>
    <row r="180" spans="1:6" x14ac:dyDescent="0.3">
      <c r="B180" s="214"/>
    </row>
  </sheetData>
  <sheetProtection algorithmName="SHA-512" hashValue="mI9PD7n6kAzXJshnnpT21q2VztRc4pl5nyy7mCX+Nb+Hke5KM1Ou9GJc0kgDUYDxiBkVnDiojwnssOujjWxBgw==" saltValue="rmMj5rbmZSu+iwKTmnutcQ==" spinCount="100000" sheet="1" objects="1" scenarios="1"/>
  <mergeCells count="56">
    <mergeCell ref="B2:F2"/>
    <mergeCell ref="D3:E3"/>
    <mergeCell ref="B7:B8"/>
    <mergeCell ref="D7:F7"/>
    <mergeCell ref="D8:F8"/>
    <mergeCell ref="B22:F22"/>
    <mergeCell ref="B9:B10"/>
    <mergeCell ref="D9:F9"/>
    <mergeCell ref="D10:F10"/>
    <mergeCell ref="B11:B12"/>
    <mergeCell ref="D11:F11"/>
    <mergeCell ref="D12:F12"/>
    <mergeCell ref="D13:F13"/>
    <mergeCell ref="D14:F14"/>
    <mergeCell ref="C18:D18"/>
    <mergeCell ref="C19:D19"/>
    <mergeCell ref="C20:D20"/>
    <mergeCell ref="B23:B25"/>
    <mergeCell ref="C23:C25"/>
    <mergeCell ref="D23:D25"/>
    <mergeCell ref="B73:F73"/>
    <mergeCell ref="B74:B75"/>
    <mergeCell ref="C74:C75"/>
    <mergeCell ref="D74:D75"/>
    <mergeCell ref="B93:F93"/>
    <mergeCell ref="B94:B95"/>
    <mergeCell ref="C94:C95"/>
    <mergeCell ref="D94:D95"/>
    <mergeCell ref="B110:F110"/>
    <mergeCell ref="B112:F112"/>
    <mergeCell ref="B113:B114"/>
    <mergeCell ref="C113:C114"/>
    <mergeCell ref="D113:D114"/>
    <mergeCell ref="C123:D123"/>
    <mergeCell ref="B161:F161"/>
    <mergeCell ref="B127:F127"/>
    <mergeCell ref="B129:B131"/>
    <mergeCell ref="C129:C131"/>
    <mergeCell ref="D129:D131"/>
    <mergeCell ref="B133:F133"/>
    <mergeCell ref="B145:F145"/>
    <mergeCell ref="B149:F149"/>
    <mergeCell ref="B155:F155"/>
    <mergeCell ref="B157:B159"/>
    <mergeCell ref="C157:C159"/>
    <mergeCell ref="D157:D159"/>
    <mergeCell ref="B177:C177"/>
    <mergeCell ref="D177:F177"/>
    <mergeCell ref="B178:C178"/>
    <mergeCell ref="D178:F178"/>
    <mergeCell ref="B167:F167"/>
    <mergeCell ref="B171:F171"/>
    <mergeCell ref="B175:C175"/>
    <mergeCell ref="D175:F175"/>
    <mergeCell ref="B176:C176"/>
    <mergeCell ref="D176:F176"/>
  </mergeCells>
  <conditionalFormatting sqref="B110:F110">
    <cfRule type="notContainsText" dxfId="87" priority="4"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86" priority="39">
      <formula>+AND(ISBLANK($E$28:$E$31))</formula>
    </cfRule>
  </conditionalFormatting>
  <conditionalFormatting sqref="E32">
    <cfRule type="expression" dxfId="85" priority="38">
      <formula>+AND(ISBLANK($E$33:$E$34))</formula>
    </cfRule>
  </conditionalFormatting>
  <conditionalFormatting sqref="E35">
    <cfRule type="expression" dxfId="84" priority="37">
      <formula>+AND(ISBLANK($E$36:$E$37))</formula>
    </cfRule>
  </conditionalFormatting>
  <conditionalFormatting sqref="E38">
    <cfRule type="expression" dxfId="83" priority="36">
      <formula>+OR(ISNUMBER($E$39),ISNUMBER($E$40),ISNUMBER($E$41),$E$42&lt;&gt;0)</formula>
    </cfRule>
  </conditionalFormatting>
  <conditionalFormatting sqref="E42">
    <cfRule type="expression" dxfId="82" priority="3">
      <formula>+ISBLANK($E$97)</formula>
    </cfRule>
  </conditionalFormatting>
  <conditionalFormatting sqref="E43">
    <cfRule type="expression" dxfId="81" priority="35">
      <formula>+AND(ISBLANK($E$44:$E$46))</formula>
    </cfRule>
  </conditionalFormatting>
  <conditionalFormatting sqref="E52">
    <cfRule type="expression" dxfId="80" priority="25">
      <formula>+OR($E$27&lt;&gt;0,$E$32&lt;&gt;0,$E$35&lt;&gt;0,$E$38&lt;&gt;0,$E$43&lt;&gt;0,$E$47&lt;&gt;0,$E$48&lt;&gt;0,$E$49&lt;&gt;0,$E$50&lt;&gt;0)</formula>
    </cfRule>
  </conditionalFormatting>
  <conditionalFormatting sqref="E78">
    <cfRule type="expression" dxfId="79" priority="29">
      <formula>+AND(ISBLANK($E$79:$E$80))</formula>
    </cfRule>
  </conditionalFormatting>
  <conditionalFormatting sqref="E81">
    <cfRule type="expression" dxfId="78" priority="20">
      <formula>+AND(ISBLANK($E$28:$E$31),ISBLANK($E$33:$E$34),ISBLANK($E$36:$E$37),ISBLANK($E$39:$E$41),ISBLANK($E$44:$E$50),ISBLANK($E$79:$E$80))</formula>
    </cfRule>
  </conditionalFormatting>
  <conditionalFormatting sqref="E84">
    <cfRule type="expression" dxfId="77" priority="23">
      <formula>+AND(ISBLANK($E$39:$E$40),ISBLANK($E$19))</formula>
    </cfRule>
  </conditionalFormatting>
  <conditionalFormatting sqref="E85">
    <cfRule type="expression" dxfId="76" priority="22">
      <formula>+AND(ISBLANK($E$82),$E$84&gt;=0)</formula>
    </cfRule>
  </conditionalFormatting>
  <conditionalFormatting sqref="E102">
    <cfRule type="expression" dxfId="75" priority="26">
      <formula>+AND(ISBLANK($E$97:$E$101))</formula>
    </cfRule>
  </conditionalFormatting>
  <conditionalFormatting sqref="E104">
    <cfRule type="expression" dxfId="74" priority="17">
      <formula>+AND(ISBLANK($E$97:$E$101))</formula>
    </cfRule>
  </conditionalFormatting>
  <conditionalFormatting sqref="E144">
    <cfRule type="expression" dxfId="73" priority="15">
      <formula>+AND(ISBLANK($E$134),ISBLANK($E$137),ISBLANK($E$140:$E$141))</formula>
    </cfRule>
  </conditionalFormatting>
  <conditionalFormatting sqref="E148">
    <cfRule type="expression" dxfId="72" priority="44">
      <formula>+ISBLANK($E$146)</formula>
    </cfRule>
  </conditionalFormatting>
  <conditionalFormatting sqref="E150">
    <cfRule type="expression" dxfId="71" priority="8">
      <formula>+AND(ISBLANK($E$134),ISBLANK($E$137),ISBLANK($E$140:$E$141),ISBLANK($E$146))</formula>
    </cfRule>
  </conditionalFormatting>
  <conditionalFormatting sqref="E151">
    <cfRule type="expression" dxfId="70" priority="6">
      <formula>+ISBLANK($E$82)</formula>
    </cfRule>
  </conditionalFormatting>
  <conditionalFormatting sqref="E166">
    <cfRule type="expression" dxfId="69" priority="13">
      <formula>+AND(ISBLANK($E$162),ISBLANK($E$165))</formula>
    </cfRule>
  </conditionalFormatting>
  <conditionalFormatting sqref="E170">
    <cfRule type="expression" dxfId="68" priority="42">
      <formula>+ISBLANK($E$168)</formula>
    </cfRule>
  </conditionalFormatting>
  <conditionalFormatting sqref="E172">
    <cfRule type="expression" dxfId="67" priority="10">
      <formula>+AND(ISBLANK($E$162),ISBLANK($E$165),ISBLANK($E$168))</formula>
    </cfRule>
  </conditionalFormatting>
  <conditionalFormatting sqref="E173">
    <cfRule type="expression" dxfId="66" priority="40">
      <formula>+AND(ISBLANK($E$97),ISBLANK($E$98),ISBLANK($E$99),ISBLANK($E$100),ISBLANK($E$101))</formula>
    </cfRule>
  </conditionalFormatting>
  <conditionalFormatting sqref="E86:F87">
    <cfRule type="cellIs" dxfId="65" priority="1" operator="equal">
      <formula>0</formula>
    </cfRule>
  </conditionalFormatting>
  <conditionalFormatting sqref="F27">
    <cfRule type="expression" dxfId="64" priority="34">
      <formula>+AND(ISBLANK($F$28:$F$31))</formula>
    </cfRule>
  </conditionalFormatting>
  <conditionalFormatting sqref="F32">
    <cfRule type="expression" dxfId="63" priority="33">
      <formula>+AND(ISBLANK($F$33:$F$34))</formula>
    </cfRule>
  </conditionalFormatting>
  <conditionalFormatting sqref="F35">
    <cfRule type="expression" dxfId="62" priority="32">
      <formula>+AND(ISBLANK($F$36:$F$37))</formula>
    </cfRule>
  </conditionalFormatting>
  <conditionalFormatting sqref="F38">
    <cfRule type="expression" dxfId="61" priority="31">
      <formula>+OR(ISNUMBER($F$39),ISNUMBER($F$40),ISNUMBER($F$41),$F$42&lt;&gt;0)</formula>
    </cfRule>
  </conditionalFormatting>
  <conditionalFormatting sqref="F42">
    <cfRule type="expression" dxfId="60" priority="2">
      <formula>+ISBLANK($F$97)</formula>
    </cfRule>
  </conditionalFormatting>
  <conditionalFormatting sqref="F43">
    <cfRule type="expression" dxfId="59" priority="30">
      <formula>+AND(ISBLANK($F$44:$F$46))</formula>
    </cfRule>
  </conditionalFormatting>
  <conditionalFormatting sqref="F52">
    <cfRule type="expression" dxfId="58" priority="24">
      <formula>+OR($F$27&lt;&gt;0,$F$32&lt;&gt;0,$F$35&lt;&gt;0,$F$38&lt;&gt;0,$F$43&lt;&gt;0,$F$47&lt;&gt;0,$F$48&lt;&gt;0,$F$49&lt;&gt;0,$F$50&lt;&gt;0)</formula>
    </cfRule>
  </conditionalFormatting>
  <conditionalFormatting sqref="F78">
    <cfRule type="expression" dxfId="57" priority="28">
      <formula>+AND(ISBLANK($F$79:$F$80))</formula>
    </cfRule>
  </conditionalFormatting>
  <conditionalFormatting sqref="F81">
    <cfRule type="expression" dxfId="56" priority="19">
      <formula>+AND(ISBLANK($F$28:$F$31),ISBLANK($F$33:$F$34),ISBLANK($F$36:$F$37),ISBLANK($F$39:$F$41),ISBLANK($F$44:$F$50),ISBLANK($F$79:$F$80))</formula>
    </cfRule>
  </conditionalFormatting>
  <conditionalFormatting sqref="F84">
    <cfRule type="expression" dxfId="55" priority="21">
      <formula>+AND(ISBLANK($F$39:$F$40),ISBLANK($F$19))</formula>
    </cfRule>
  </conditionalFormatting>
  <conditionalFormatting sqref="F85">
    <cfRule type="expression" dxfId="54" priority="18">
      <formula>+AND(ISBLANK($F$82),$F$84&gt;=0)</formula>
    </cfRule>
  </conditionalFormatting>
  <conditionalFormatting sqref="F102">
    <cfRule type="expression" dxfId="53" priority="27">
      <formula>+AND(ISBLANK($F$97:$F$101))</formula>
    </cfRule>
  </conditionalFormatting>
  <conditionalFormatting sqref="F104">
    <cfRule type="expression" dxfId="52" priority="16">
      <formula>+AND(ISBLANK($F$97:$F$101))</formula>
    </cfRule>
  </conditionalFormatting>
  <conditionalFormatting sqref="F144">
    <cfRule type="expression" dxfId="51" priority="14">
      <formula>+AND(ISBLANK($F$134),ISBLANK($F$137),ISBLANK($F$140:$F$141))</formula>
    </cfRule>
  </conditionalFormatting>
  <conditionalFormatting sqref="F148">
    <cfRule type="expression" dxfId="50" priority="43">
      <formula>+ISBLANK($F$146)</formula>
    </cfRule>
  </conditionalFormatting>
  <conditionalFormatting sqref="F150">
    <cfRule type="expression" dxfId="49" priority="7">
      <formula>+AND(ISBLANK($F$134),ISBLANK($F$137),ISBLANK($F$140:$F$141),ISBLANK($F$146))</formula>
    </cfRule>
  </conditionalFormatting>
  <conditionalFormatting sqref="F151">
    <cfRule type="expression" dxfId="48" priority="5">
      <formula>+ISBLANK($F$82)</formula>
    </cfRule>
  </conditionalFormatting>
  <conditionalFormatting sqref="F166">
    <cfRule type="expression" dxfId="47" priority="12">
      <formula>+AND(ISBLANK($F$162),ISBLANK($F$165))</formula>
    </cfRule>
  </conditionalFormatting>
  <conditionalFormatting sqref="F170">
    <cfRule type="expression" dxfId="46" priority="41">
      <formula>+ISBLANK($F$168)</formula>
    </cfRule>
  </conditionalFormatting>
  <conditionalFormatting sqref="F172">
    <cfRule type="expression" dxfId="45" priority="9">
      <formula>+AND(ISBLANK($F$162),ISBLANK($F$165),ISBLANK($F$168))</formula>
    </cfRule>
  </conditionalFormatting>
  <conditionalFormatting sqref="F173">
    <cfRule type="expression" dxfId="44" priority="11">
      <formula>+AND(ISBLANK($F$97),ISBLANK($F$98),ISBLANK($F$99),ISBLANK($F$100),ISBLANK($F$101))</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4A5D0DA7-6E30-4C90-BF19-81094B996D16}"/>
    <dataValidation allowBlank="1" showInputMessage="1" showErrorMessage="1" promptTitle="Hodnota musí být minimálně 0" prompt="Hodnota na tomto řádku musí být minimálně 0._x000a_Je vypočtena vzorcem: _x000a_ř. VII.1 - ř. 4.1 - ř. 4.2._x000a_" sqref="F84" xr:uid="{29082A90-65D5-49F0-87E4-2DB17823DA0C}"/>
    <dataValidation type="list" allowBlank="1" showInputMessage="1" showErrorMessage="1" sqref="D13:F13" xr:uid="{46179FAF-10A4-40FA-9443-6A30171DD7BA}">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79" xr:uid="{C5543E95-EA4B-41D8-B72C-6D5269665B6C}">
      <formula1>0</formula1>
    </dataValidation>
    <dataValidation type="decimal" operator="lessThanOrEqual" allowBlank="1" showInputMessage="1" showErrorMessage="1" errorTitle="Chybná hodnota" error="V tomto řádku může hodnota menší nebo rovna nule._x000a_Prosím opravte. _x000a_" sqref="E79 E48:F48" xr:uid="{CF07FF88-A25F-4C26-B485-80BFDEE61BE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5F6AB720-CC05-478C-9A46-7B1EF1568BBE}"/>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86B28-428A-495D-BEE2-0B4A9842847F}">
  <dimension ref="A1:XFC180"/>
  <sheetViews>
    <sheetView workbookViewId="0">
      <selection activeCell="D12" sqref="D12:F12"/>
    </sheetView>
  </sheetViews>
  <sheetFormatPr defaultColWidth="0" defaultRowHeight="16.5" x14ac:dyDescent="0.3"/>
  <cols>
    <col min="1" max="1" width="5.7109375" style="4" customWidth="1"/>
    <col min="2" max="2" width="6.42578125" style="213" customWidth="1"/>
    <col min="3" max="3" width="52.7109375" style="4" customWidth="1"/>
    <col min="4" max="4" width="15.7109375" style="4" customWidth="1"/>
    <col min="5" max="6" width="16.7109375" style="4" customWidth="1"/>
    <col min="7" max="7" width="11.85546875" style="4" hidden="1"/>
    <col min="8" max="8" width="26.85546875" style="4" hidden="1"/>
    <col min="9" max="253" width="12" style="4" hidden="1"/>
    <col min="254" max="254" width="15" style="4" hidden="1"/>
    <col min="255" max="16383" width="12" style="4" hidden="1"/>
    <col min="16384" max="16384" width="17.85546875" style="4" hidden="1"/>
  </cols>
  <sheetData>
    <row r="1" spans="1:6" ht="17.25" thickBot="1" x14ac:dyDescent="0.35">
      <c r="A1" s="1"/>
      <c r="B1" s="9"/>
      <c r="C1" s="1"/>
      <c r="D1" s="7"/>
      <c r="E1" s="1"/>
      <c r="F1" s="8" t="s">
        <v>0</v>
      </c>
    </row>
    <row r="2" spans="1:6" ht="26.25" thickBot="1" x14ac:dyDescent="0.35">
      <c r="A2" s="1"/>
      <c r="B2" s="288" t="s">
        <v>1</v>
      </c>
      <c r="C2" s="289"/>
      <c r="D2" s="289"/>
      <c r="E2" s="289"/>
      <c r="F2" s="290"/>
    </row>
    <row r="3" spans="1:6" ht="26.25" thickBot="1" x14ac:dyDescent="0.35">
      <c r="A3" s="1"/>
      <c r="B3" s="10"/>
      <c r="C3" s="11" t="s">
        <v>2</v>
      </c>
      <c r="D3" s="291" t="s">
        <v>268</v>
      </c>
      <c r="E3" s="292"/>
      <c r="F3" s="12"/>
    </row>
    <row r="4" spans="1:6" ht="26.25" thickBot="1" x14ac:dyDescent="0.35">
      <c r="A4" s="1"/>
      <c r="B4" s="13"/>
      <c r="C4" s="14"/>
      <c r="D4" s="15"/>
      <c r="E4" s="16"/>
      <c r="F4" s="17"/>
    </row>
    <row r="5" spans="1:6" x14ac:dyDescent="0.3">
      <c r="A5" s="1"/>
      <c r="B5" s="18"/>
      <c r="C5" s="18"/>
      <c r="D5" s="18"/>
      <c r="E5" s="18"/>
      <c r="F5" s="18"/>
    </row>
    <row r="6" spans="1:6" ht="17.25" thickBot="1" x14ac:dyDescent="0.35">
      <c r="A6" s="1"/>
      <c r="B6" s="19" t="s">
        <v>4</v>
      </c>
      <c r="C6" s="1"/>
      <c r="D6" s="1"/>
      <c r="E6" s="1"/>
      <c r="F6" s="1"/>
    </row>
    <row r="7" spans="1:6" x14ac:dyDescent="0.3">
      <c r="A7" s="1"/>
      <c r="B7" s="278" t="s">
        <v>5</v>
      </c>
      <c r="C7" s="20" t="s">
        <v>6</v>
      </c>
      <c r="D7" s="293" t="str">
        <f>+IF(AND(ISBLANK([6]Identifikace!D25),ISBLANK([6]Identifikace!N25)),"Vyplňte, prosím, údaje v listu Identifikace.",IF([6]Identifikace!D25=[6]Identifikace!N25,[6]Identifikace!D25,IF(AND(ISBLANK([6]Identifikace!D25),[6]Identifikace!N25&lt;&gt;0),[6]Identifikace!N25,IF(AND([6]Identifikace!D25&lt;&gt;0,[6]Identifikace!N25&lt;&gt;0),"viz list Identifikace",[6]Identifikace!D25))))</f>
        <v>V.H.P. Ivanovice na Hané, s.r.o.</v>
      </c>
      <c r="E7" s="294"/>
      <c r="F7" s="295"/>
    </row>
    <row r="8" spans="1:6" x14ac:dyDescent="0.3">
      <c r="A8" s="1"/>
      <c r="B8" s="278"/>
      <c r="C8" s="20" t="s">
        <v>7</v>
      </c>
      <c r="D8" s="279">
        <f>+IF(AND(ISBLANK([6]Identifikace!F25),ISBLANK([6]Identifikace!P25)),"Vyplňte, prosím, údaje v listu Identifikace.",IF([6]Identifikace!F25=[6]Identifikace!P25,[6]Identifikace!F25,IF(AND(ISBLANK([6]Identifikace!F25),[6]Identifikace!P25&lt;&gt;0),[6]Identifikace!P25,IF(AND([6]Identifikace!F25&lt;&gt;0,[6]Identifikace!P25&lt;&gt;0),"viz list Identifikace",[6]Identifikace!F25))))</f>
        <v>25595652</v>
      </c>
      <c r="E8" s="280"/>
      <c r="F8" s="281"/>
    </row>
    <row r="9" spans="1:6" x14ac:dyDescent="0.3">
      <c r="A9" s="1"/>
      <c r="B9" s="278" t="s">
        <v>8</v>
      </c>
      <c r="C9" s="20" t="s">
        <v>9</v>
      </c>
      <c r="D9" s="279" t="str">
        <f>+IF(AND(ISBLANK([6]Identifikace!D28),ISBLANK([6]Identifikace!N28)),"Vyplňte, prosím, údaje v listu Identifikace.",IF([6]Identifikace!D28=[6]Identifikace!N28,[6]Identifikace!D28,IF(AND(ISBLANK([6]Identifikace!D28),[6]Identifikace!N28&lt;&gt;0),[6]Identifikace!N28,IF(AND([6]Identifikace!D28&lt;&gt;0,[6]Identifikace!N28&lt;&gt;0),"viz list Identifikace",[6]Identifikace!D28))))</f>
        <v>V.H.P. Ivanovice na Hané, s.r.o.</v>
      </c>
      <c r="E9" s="280"/>
      <c r="F9" s="281"/>
    </row>
    <row r="10" spans="1:6" x14ac:dyDescent="0.3">
      <c r="A10" s="1"/>
      <c r="B10" s="278"/>
      <c r="C10" s="20" t="s">
        <v>10</v>
      </c>
      <c r="D10" s="279">
        <f>+IF(AND(ISBLANK([6]Identifikace!F28),ISBLANK([6]Identifikace!P28)),"Vyplňte, prosím, údaje v listu Identifikace.",IF([6]Identifikace!F28=[6]Identifikace!P28,[6]Identifikace!F28,IF(AND(ISBLANK([6]Identifikace!F28),[6]Identifikace!P28&lt;&gt;0),[6]Identifikace!P28,IF(AND([6]Identifikace!F28&lt;&gt;0,[6]Identifikace!P28&lt;&gt;0),"viz list Identifikace",[6]Identifikace!F28))))</f>
        <v>25595652</v>
      </c>
      <c r="E10" s="280"/>
      <c r="F10" s="281"/>
    </row>
    <row r="11" spans="1:6" x14ac:dyDescent="0.3">
      <c r="A11" s="1"/>
      <c r="B11" s="278" t="s">
        <v>11</v>
      </c>
      <c r="C11" s="20" t="s">
        <v>12</v>
      </c>
      <c r="D11" s="302" t="s">
        <v>269</v>
      </c>
      <c r="E11" s="303"/>
      <c r="F11" s="304"/>
    </row>
    <row r="12" spans="1:6" x14ac:dyDescent="0.3">
      <c r="A12" s="1"/>
      <c r="B12" s="278"/>
      <c r="C12" s="20" t="s">
        <v>13</v>
      </c>
      <c r="D12" s="305"/>
      <c r="E12" s="306"/>
      <c r="F12" s="307"/>
    </row>
    <row r="13" spans="1:6" x14ac:dyDescent="0.3">
      <c r="A13" s="1"/>
      <c r="B13" s="21" t="s">
        <v>14</v>
      </c>
      <c r="C13" s="20" t="s">
        <v>15</v>
      </c>
      <c r="D13" s="296" t="s">
        <v>16</v>
      </c>
      <c r="E13" s="297"/>
      <c r="F13" s="298"/>
    </row>
    <row r="14" spans="1:6" ht="17.25" thickBot="1" x14ac:dyDescent="0.35">
      <c r="A14" s="1"/>
      <c r="B14" s="21" t="s">
        <v>17</v>
      </c>
      <c r="C14" s="20" t="s">
        <v>18</v>
      </c>
      <c r="D14" s="299"/>
      <c r="E14" s="300"/>
      <c r="F14" s="301"/>
    </row>
    <row r="15" spans="1:6" ht="17.25" thickBot="1" x14ac:dyDescent="0.35">
      <c r="A15" s="1"/>
      <c r="B15" s="1"/>
      <c r="C15" s="1"/>
      <c r="D15" s="1"/>
      <c r="E15" s="1"/>
      <c r="F15" s="1"/>
    </row>
    <row r="16" spans="1:6" x14ac:dyDescent="0.3">
      <c r="A16" s="1"/>
      <c r="B16" s="21"/>
      <c r="C16" s="22"/>
      <c r="D16" s="23"/>
      <c r="E16" s="24" t="s">
        <v>19</v>
      </c>
      <c r="F16" s="25" t="s">
        <v>20</v>
      </c>
    </row>
    <row r="17" spans="1:6" ht="24" x14ac:dyDescent="0.3">
      <c r="A17" s="1"/>
      <c r="B17" s="21" t="s">
        <v>21</v>
      </c>
      <c r="C17" s="20" t="s">
        <v>22</v>
      </c>
      <c r="D17" s="23"/>
      <c r="E17" s="26" t="str">
        <f>+IF(ISBLANK([6]Identifikace!I31),"Vyplňte, prosím, v listu Identifikace","viz list Identifikace")</f>
        <v>viz list Identifikace</v>
      </c>
      <c r="F17" s="27" t="str">
        <f>+IF(ISBLANK([6]Identifikace!S31),"Vyplňte, prosím, v listu Identifikace","viz list Identifikace")</f>
        <v>Vyplňte, prosím, v listu Identifikace</v>
      </c>
    </row>
    <row r="18" spans="1:6" x14ac:dyDescent="0.3">
      <c r="A18" s="1"/>
      <c r="B18" s="21" t="s">
        <v>23</v>
      </c>
      <c r="C18" s="276" t="s">
        <v>24</v>
      </c>
      <c r="D18" s="276"/>
      <c r="E18" s="28">
        <v>0.05</v>
      </c>
      <c r="F18" s="29"/>
    </row>
    <row r="19" spans="1:6" x14ac:dyDescent="0.3">
      <c r="A19" s="1"/>
      <c r="B19" s="21" t="s">
        <v>25</v>
      </c>
      <c r="C19" s="276" t="s">
        <v>26</v>
      </c>
      <c r="D19" s="276"/>
      <c r="E19" s="30">
        <v>0.05</v>
      </c>
      <c r="F19" s="31"/>
    </row>
    <row r="20" spans="1:6" ht="17.25" thickBot="1" x14ac:dyDescent="0.35">
      <c r="A20" s="1"/>
      <c r="B20" s="21" t="s">
        <v>27</v>
      </c>
      <c r="C20" s="276" t="s">
        <v>28</v>
      </c>
      <c r="D20" s="276"/>
      <c r="E20" s="32">
        <v>12.297000000000001</v>
      </c>
      <c r="F20" s="33"/>
    </row>
    <row r="21" spans="1:6" ht="17.25" x14ac:dyDescent="0.3">
      <c r="A21" s="1"/>
      <c r="B21" s="34"/>
      <c r="C21" s="1"/>
      <c r="D21" s="1"/>
      <c r="E21" s="1"/>
      <c r="F21" s="1"/>
    </row>
    <row r="22" spans="1:6" ht="21" thickBot="1" x14ac:dyDescent="0.35">
      <c r="A22" s="1"/>
      <c r="B22" s="277" t="s">
        <v>29</v>
      </c>
      <c r="C22" s="277"/>
      <c r="D22" s="277"/>
      <c r="E22" s="277"/>
      <c r="F22" s="277"/>
    </row>
    <row r="23" spans="1:6" x14ac:dyDescent="0.3">
      <c r="A23" s="1"/>
      <c r="B23" s="265" t="s">
        <v>30</v>
      </c>
      <c r="C23" s="267" t="s">
        <v>31</v>
      </c>
      <c r="D23" s="248" t="s">
        <v>32</v>
      </c>
      <c r="E23" s="35" t="s">
        <v>19</v>
      </c>
      <c r="F23" s="36" t="s">
        <v>20</v>
      </c>
    </row>
    <row r="24" spans="1:6" x14ac:dyDescent="0.3">
      <c r="A24" s="1"/>
      <c r="B24" s="266"/>
      <c r="C24" s="254"/>
      <c r="D24" s="249"/>
      <c r="E24" s="38">
        <v>2025</v>
      </c>
      <c r="F24" s="39">
        <v>2025</v>
      </c>
    </row>
    <row r="25" spans="1:6" x14ac:dyDescent="0.3">
      <c r="A25" s="1"/>
      <c r="B25" s="266"/>
      <c r="C25" s="254"/>
      <c r="D25" s="249"/>
      <c r="E25" s="37" t="s">
        <v>33</v>
      </c>
      <c r="F25" s="40" t="s">
        <v>33</v>
      </c>
    </row>
    <row r="26" spans="1:6" s="45" customFormat="1" ht="12.75" thickBot="1" x14ac:dyDescent="0.25">
      <c r="A26" s="41"/>
      <c r="B26" s="42">
        <v>1</v>
      </c>
      <c r="C26" s="43">
        <v>2</v>
      </c>
      <c r="D26" s="43" t="s">
        <v>34</v>
      </c>
      <c r="E26" s="43">
        <v>3</v>
      </c>
      <c r="F26" s="44">
        <v>4</v>
      </c>
    </row>
    <row r="27" spans="1:6" x14ac:dyDescent="0.3">
      <c r="A27" s="1"/>
      <c r="B27" s="46" t="s">
        <v>35</v>
      </c>
      <c r="C27" s="47" t="s">
        <v>36</v>
      </c>
      <c r="D27" s="48" t="s">
        <v>37</v>
      </c>
      <c r="E27" s="49">
        <f>+E28+E29+E30+E31</f>
        <v>1.0500000000000001E-2</v>
      </c>
      <c r="F27" s="50">
        <f>+F28+F29+F30+F31</f>
        <v>0</v>
      </c>
    </row>
    <row r="28" spans="1:6" x14ac:dyDescent="0.3">
      <c r="A28" s="1"/>
      <c r="B28" s="51" t="s">
        <v>38</v>
      </c>
      <c r="C28" s="52" t="s">
        <v>39</v>
      </c>
      <c r="D28" s="53" t="s">
        <v>37</v>
      </c>
      <c r="E28" s="54"/>
      <c r="F28" s="55"/>
    </row>
    <row r="29" spans="1:6" x14ac:dyDescent="0.3">
      <c r="A29" s="1"/>
      <c r="B29" s="51" t="s">
        <v>40</v>
      </c>
      <c r="C29" s="52" t="s">
        <v>41</v>
      </c>
      <c r="D29" s="53" t="s">
        <v>37</v>
      </c>
      <c r="E29" s="54"/>
      <c r="F29" s="55"/>
    </row>
    <row r="30" spans="1:6" x14ac:dyDescent="0.3">
      <c r="A30" s="1"/>
      <c r="B30" s="51" t="s">
        <v>42</v>
      </c>
      <c r="C30" s="52" t="s">
        <v>43</v>
      </c>
      <c r="D30" s="53" t="s">
        <v>37</v>
      </c>
      <c r="E30" s="54"/>
      <c r="F30" s="55"/>
    </row>
    <row r="31" spans="1:6" ht="17.25" thickBot="1" x14ac:dyDescent="0.35">
      <c r="A31" s="1"/>
      <c r="B31" s="56" t="s">
        <v>44</v>
      </c>
      <c r="C31" s="57" t="s">
        <v>45</v>
      </c>
      <c r="D31" s="58" t="s">
        <v>37</v>
      </c>
      <c r="E31" s="59">
        <v>1.0500000000000001E-2</v>
      </c>
      <c r="F31" s="60"/>
    </row>
    <row r="32" spans="1:6" x14ac:dyDescent="0.3">
      <c r="A32" s="1"/>
      <c r="B32" s="46" t="s">
        <v>46</v>
      </c>
      <c r="C32" s="47" t="s">
        <v>47</v>
      </c>
      <c r="D32" s="48" t="s">
        <v>37</v>
      </c>
      <c r="E32" s="49">
        <f>+E33+E34</f>
        <v>1.95E-2</v>
      </c>
      <c r="F32" s="50">
        <f>+F33+F34</f>
        <v>0</v>
      </c>
    </row>
    <row r="33" spans="1:6" x14ac:dyDescent="0.3">
      <c r="A33" s="1"/>
      <c r="B33" s="51" t="s">
        <v>48</v>
      </c>
      <c r="C33" s="52" t="s">
        <v>49</v>
      </c>
      <c r="D33" s="53" t="s">
        <v>37</v>
      </c>
      <c r="E33" s="54">
        <v>1.95E-2</v>
      </c>
      <c r="F33" s="55"/>
    </row>
    <row r="34" spans="1:6" ht="17.25" thickBot="1" x14ac:dyDescent="0.35">
      <c r="A34" s="1"/>
      <c r="B34" s="56" t="s">
        <v>50</v>
      </c>
      <c r="C34" s="57" t="s">
        <v>51</v>
      </c>
      <c r="D34" s="58" t="s">
        <v>37</v>
      </c>
      <c r="E34" s="59"/>
      <c r="F34" s="60"/>
    </row>
    <row r="35" spans="1:6" x14ac:dyDescent="0.3">
      <c r="A35" s="1"/>
      <c r="B35" s="46" t="s">
        <v>52</v>
      </c>
      <c r="C35" s="47" t="s">
        <v>53</v>
      </c>
      <c r="D35" s="48" t="s">
        <v>37</v>
      </c>
      <c r="E35" s="49">
        <f>+E36+E37</f>
        <v>5.7797000000000001E-2</v>
      </c>
      <c r="F35" s="50">
        <f>+F36+F37</f>
        <v>0</v>
      </c>
    </row>
    <row r="36" spans="1:6" x14ac:dyDescent="0.3">
      <c r="A36" s="1"/>
      <c r="B36" s="51" t="s">
        <v>54</v>
      </c>
      <c r="C36" s="52" t="s">
        <v>55</v>
      </c>
      <c r="D36" s="53" t="s">
        <v>37</v>
      </c>
      <c r="E36" s="54">
        <v>4.1325000000000001E-2</v>
      </c>
      <c r="F36" s="55"/>
    </row>
    <row r="37" spans="1:6" ht="17.25" thickBot="1" x14ac:dyDescent="0.35">
      <c r="A37" s="1"/>
      <c r="B37" s="56" t="s">
        <v>56</v>
      </c>
      <c r="C37" s="57" t="s">
        <v>57</v>
      </c>
      <c r="D37" s="58" t="s">
        <v>37</v>
      </c>
      <c r="E37" s="59">
        <v>1.6472000000000001E-2</v>
      </c>
      <c r="F37" s="60"/>
    </row>
    <row r="38" spans="1:6" x14ac:dyDescent="0.3">
      <c r="A38" s="1"/>
      <c r="B38" s="46" t="s">
        <v>58</v>
      </c>
      <c r="C38" s="47" t="s">
        <v>59</v>
      </c>
      <c r="D38" s="48" t="s">
        <v>37</v>
      </c>
      <c r="E38" s="61">
        <f>+E39+E40+E41+SUMIF(E42,"&gt;=0",E42)</f>
        <v>5.5E-2</v>
      </c>
      <c r="F38" s="62">
        <f>+F39+F40+F41+SUMIF(F42,"&gt;=0",F42)</f>
        <v>0</v>
      </c>
    </row>
    <row r="39" spans="1:6" x14ac:dyDescent="0.3">
      <c r="A39" s="1"/>
      <c r="B39" s="51" t="s">
        <v>60</v>
      </c>
      <c r="C39" s="63" t="s">
        <v>61</v>
      </c>
      <c r="D39" s="53" t="s">
        <v>37</v>
      </c>
      <c r="E39" s="54"/>
      <c r="F39" s="55"/>
    </row>
    <row r="40" spans="1:6" x14ac:dyDescent="0.3">
      <c r="A40" s="1"/>
      <c r="B40" s="51" t="s">
        <v>62</v>
      </c>
      <c r="C40" s="63" t="s">
        <v>63</v>
      </c>
      <c r="D40" s="53" t="s">
        <v>37</v>
      </c>
      <c r="E40" s="54"/>
      <c r="F40" s="55"/>
    </row>
    <row r="41" spans="1:6" x14ac:dyDescent="0.3">
      <c r="A41" s="1"/>
      <c r="B41" s="51" t="s">
        <v>64</v>
      </c>
      <c r="C41" s="52" t="s">
        <v>65</v>
      </c>
      <c r="D41" s="53" t="s">
        <v>37</v>
      </c>
      <c r="E41" s="54">
        <v>5.0000000000000001E-3</v>
      </c>
      <c r="F41" s="55"/>
    </row>
    <row r="42" spans="1:6" ht="17.25" thickBot="1" x14ac:dyDescent="0.35">
      <c r="A42" s="1"/>
      <c r="B42" s="56" t="s">
        <v>66</v>
      </c>
      <c r="C42" s="64" t="s">
        <v>67</v>
      </c>
      <c r="D42" s="58" t="s">
        <v>37</v>
      </c>
      <c r="E42" s="65">
        <f>+E97</f>
        <v>0.05</v>
      </c>
      <c r="F42" s="66">
        <f>+F97</f>
        <v>0</v>
      </c>
    </row>
    <row r="43" spans="1:6" x14ac:dyDescent="0.3">
      <c r="A43" s="1"/>
      <c r="B43" s="46" t="s">
        <v>68</v>
      </c>
      <c r="C43" s="47" t="s">
        <v>69</v>
      </c>
      <c r="D43" s="48" t="s">
        <v>37</v>
      </c>
      <c r="E43" s="49">
        <f>+E44+E45+E46</f>
        <v>3.2349999999999997E-2</v>
      </c>
      <c r="F43" s="50">
        <f>+F44+F45+F46</f>
        <v>0</v>
      </c>
    </row>
    <row r="44" spans="1:6" x14ac:dyDescent="0.3">
      <c r="A44" s="1"/>
      <c r="B44" s="51" t="s">
        <v>70</v>
      </c>
      <c r="C44" s="52" t="s">
        <v>71</v>
      </c>
      <c r="D44" s="53" t="s">
        <v>37</v>
      </c>
      <c r="E44" s="54"/>
      <c r="F44" s="55"/>
    </row>
    <row r="45" spans="1:6" x14ac:dyDescent="0.3">
      <c r="A45" s="1"/>
      <c r="B45" s="51" t="s">
        <v>72</v>
      </c>
      <c r="C45" s="52" t="s">
        <v>73</v>
      </c>
      <c r="D45" s="53" t="s">
        <v>37</v>
      </c>
      <c r="E45" s="54">
        <v>3.2349999999999997E-2</v>
      </c>
      <c r="F45" s="55"/>
    </row>
    <row r="46" spans="1:6" ht="17.25" thickBot="1" x14ac:dyDescent="0.35">
      <c r="A46" s="1"/>
      <c r="B46" s="56" t="s">
        <v>74</v>
      </c>
      <c r="C46" s="57" t="s">
        <v>75</v>
      </c>
      <c r="D46" s="58" t="s">
        <v>37</v>
      </c>
      <c r="E46" s="59"/>
      <c r="F46" s="60"/>
    </row>
    <row r="47" spans="1:6" x14ac:dyDescent="0.3">
      <c r="A47" s="1"/>
      <c r="B47" s="67" t="s">
        <v>76</v>
      </c>
      <c r="C47" s="20" t="s">
        <v>77</v>
      </c>
      <c r="D47" s="68" t="s">
        <v>37</v>
      </c>
      <c r="E47" s="69"/>
      <c r="F47" s="70"/>
    </row>
    <row r="48" spans="1:6" x14ac:dyDescent="0.3">
      <c r="A48" s="1"/>
      <c r="B48" s="67" t="s">
        <v>78</v>
      </c>
      <c r="C48" s="20" t="s">
        <v>79</v>
      </c>
      <c r="D48" s="68" t="s">
        <v>37</v>
      </c>
      <c r="E48" s="71"/>
      <c r="F48" s="72"/>
    </row>
    <row r="49" spans="1:6" ht="17.25" thickBot="1" x14ac:dyDescent="0.35">
      <c r="A49" s="1"/>
      <c r="B49" s="73" t="s">
        <v>80</v>
      </c>
      <c r="C49" s="74" t="s">
        <v>81</v>
      </c>
      <c r="D49" s="75" t="s">
        <v>37</v>
      </c>
      <c r="E49" s="76">
        <v>3.679E-3</v>
      </c>
      <c r="F49" s="77"/>
    </row>
    <row r="50" spans="1:6" x14ac:dyDescent="0.3">
      <c r="A50" s="1"/>
      <c r="B50" s="67" t="s">
        <v>82</v>
      </c>
      <c r="C50" s="78" t="s">
        <v>83</v>
      </c>
      <c r="D50" s="79" t="s">
        <v>37</v>
      </c>
      <c r="E50" s="69">
        <v>1.227E-2</v>
      </c>
      <c r="F50" s="70"/>
    </row>
    <row r="51" spans="1:6" ht="17.25" thickBot="1" x14ac:dyDescent="0.35">
      <c r="A51" s="1"/>
      <c r="B51" s="56" t="s">
        <v>84</v>
      </c>
      <c r="C51" s="57" t="s">
        <v>85</v>
      </c>
      <c r="D51" s="58" t="s">
        <v>37</v>
      </c>
      <c r="E51" s="59"/>
      <c r="F51" s="60"/>
    </row>
    <row r="52" spans="1:6" ht="17.25" thickBot="1" x14ac:dyDescent="0.35">
      <c r="A52" s="1"/>
      <c r="B52" s="80" t="s">
        <v>86</v>
      </c>
      <c r="C52" s="81" t="s">
        <v>87</v>
      </c>
      <c r="D52" s="82" t="s">
        <v>37</v>
      </c>
      <c r="E52" s="83">
        <f>+E27+E32+E35+E38+E47+E48+E49+E50+E43</f>
        <v>0.19109599999999999</v>
      </c>
      <c r="F52" s="84">
        <f>+F27+F32+F35+F38+F47+F48+F49+F50+F43</f>
        <v>0</v>
      </c>
    </row>
    <row r="53" spans="1:6" ht="17.25" thickBot="1" x14ac:dyDescent="0.35">
      <c r="A53" s="1"/>
      <c r="B53" s="85"/>
      <c r="C53" s="86"/>
      <c r="D53" s="87"/>
      <c r="E53" s="86"/>
      <c r="F53" s="86"/>
    </row>
    <row r="54" spans="1:6" x14ac:dyDescent="0.3">
      <c r="A54" s="1"/>
      <c r="B54" s="88" t="s">
        <v>88</v>
      </c>
      <c r="C54" s="89" t="s">
        <v>89</v>
      </c>
      <c r="D54" s="90" t="s">
        <v>90</v>
      </c>
      <c r="E54" s="91">
        <v>0.13</v>
      </c>
      <c r="F54" s="92"/>
    </row>
    <row r="55" spans="1:6" x14ac:dyDescent="0.3">
      <c r="A55" s="1"/>
      <c r="B55" s="93" t="s">
        <v>91</v>
      </c>
      <c r="C55" s="94" t="s">
        <v>92</v>
      </c>
      <c r="D55" s="95" t="s">
        <v>93</v>
      </c>
      <c r="E55" s="54">
        <v>4.9630000000000004E-3</v>
      </c>
      <c r="F55" s="96" t="s">
        <v>94</v>
      </c>
    </row>
    <row r="56" spans="1:6" x14ac:dyDescent="0.3">
      <c r="A56" s="1"/>
      <c r="B56" s="93" t="s">
        <v>95</v>
      </c>
      <c r="C56" s="97" t="s">
        <v>96</v>
      </c>
      <c r="D56" s="95" t="s">
        <v>93</v>
      </c>
      <c r="E56" s="54">
        <v>4.9630000000000004E-3</v>
      </c>
      <c r="F56" s="96" t="s">
        <v>94</v>
      </c>
    </row>
    <row r="57" spans="1:6" x14ac:dyDescent="0.3">
      <c r="A57" s="1"/>
      <c r="B57" s="93" t="s">
        <v>97</v>
      </c>
      <c r="C57" s="94" t="s">
        <v>98</v>
      </c>
      <c r="D57" s="95" t="s">
        <v>93</v>
      </c>
      <c r="E57" s="98" t="s">
        <v>94</v>
      </c>
      <c r="F57" s="55"/>
    </row>
    <row r="58" spans="1:6" x14ac:dyDescent="0.3">
      <c r="A58" s="1"/>
      <c r="B58" s="93" t="s">
        <v>99</v>
      </c>
      <c r="C58" s="97" t="s">
        <v>100</v>
      </c>
      <c r="D58" s="95" t="s">
        <v>93</v>
      </c>
      <c r="E58" s="98" t="s">
        <v>94</v>
      </c>
      <c r="F58" s="55"/>
    </row>
    <row r="59" spans="1:6" x14ac:dyDescent="0.3">
      <c r="A59" s="1"/>
      <c r="B59" s="93" t="s">
        <v>101</v>
      </c>
      <c r="C59" s="94" t="s">
        <v>102</v>
      </c>
      <c r="D59" s="95" t="s">
        <v>93</v>
      </c>
      <c r="E59" s="98" t="s">
        <v>94</v>
      </c>
      <c r="F59" s="55"/>
    </row>
    <row r="60" spans="1:6" x14ac:dyDescent="0.3">
      <c r="A60" s="1"/>
      <c r="B60" s="93" t="s">
        <v>103</v>
      </c>
      <c r="C60" s="94" t="s">
        <v>104</v>
      </c>
      <c r="D60" s="95" t="s">
        <v>93</v>
      </c>
      <c r="E60" s="98" t="s">
        <v>94</v>
      </c>
      <c r="F60" s="55"/>
    </row>
    <row r="61" spans="1:6" x14ac:dyDescent="0.3">
      <c r="A61" s="1"/>
      <c r="B61" s="93" t="s">
        <v>105</v>
      </c>
      <c r="C61" s="94" t="s">
        <v>106</v>
      </c>
      <c r="D61" s="95" t="s">
        <v>93</v>
      </c>
      <c r="E61" s="71"/>
      <c r="F61" s="55"/>
    </row>
    <row r="62" spans="1:6" x14ac:dyDescent="0.3">
      <c r="A62" s="1"/>
      <c r="B62" s="93" t="s">
        <v>107</v>
      </c>
      <c r="C62" s="94" t="s">
        <v>108</v>
      </c>
      <c r="D62" s="95" t="s">
        <v>93</v>
      </c>
      <c r="E62" s="71"/>
      <c r="F62" s="55"/>
    </row>
    <row r="63" spans="1:6" ht="17.25" thickBot="1" x14ac:dyDescent="0.35">
      <c r="A63" s="1"/>
      <c r="B63" s="99" t="s">
        <v>109</v>
      </c>
      <c r="C63" s="100" t="s">
        <v>110</v>
      </c>
      <c r="D63" s="101" t="s">
        <v>111</v>
      </c>
      <c r="E63" s="76">
        <v>5.1999999999999998E-3</v>
      </c>
      <c r="F63" s="77"/>
    </row>
    <row r="64" spans="1:6" x14ac:dyDescent="0.3">
      <c r="A64" s="1"/>
      <c r="B64" s="6"/>
      <c r="C64" s="1"/>
      <c r="D64" s="1"/>
      <c r="E64" s="1"/>
      <c r="F64" s="1"/>
    </row>
    <row r="65" spans="1:6" x14ac:dyDescent="0.3">
      <c r="A65" s="1"/>
      <c r="B65" s="6" t="s">
        <v>112</v>
      </c>
      <c r="C65" s="1"/>
      <c r="D65" s="1"/>
      <c r="E65" s="1"/>
      <c r="F65" s="1"/>
    </row>
    <row r="66" spans="1:6" x14ac:dyDescent="0.3">
      <c r="A66" s="1"/>
      <c r="B66" s="102" t="s">
        <v>113</v>
      </c>
      <c r="C66" s="103"/>
      <c r="D66" s="1"/>
      <c r="E66" s="1"/>
      <c r="F66" s="1"/>
    </row>
    <row r="67" spans="1:6" x14ac:dyDescent="0.3">
      <c r="A67" s="1"/>
      <c r="B67" s="102" t="s">
        <v>114</v>
      </c>
      <c r="C67" s="1"/>
      <c r="D67" s="1"/>
      <c r="E67" s="1"/>
      <c r="F67" s="1"/>
    </row>
    <row r="68" spans="1:6" x14ac:dyDescent="0.3">
      <c r="A68" s="1"/>
      <c r="B68" s="102" t="s">
        <v>115</v>
      </c>
      <c r="C68" s="1"/>
      <c r="D68" s="1"/>
      <c r="E68" s="1"/>
      <c r="F68" s="1"/>
    </row>
    <row r="69" spans="1:6" x14ac:dyDescent="0.3">
      <c r="A69" s="1"/>
      <c r="B69" s="102" t="s">
        <v>116</v>
      </c>
      <c r="C69" s="1"/>
      <c r="D69" s="1"/>
      <c r="E69" s="1"/>
      <c r="F69" s="1"/>
    </row>
    <row r="70" spans="1:6" x14ac:dyDescent="0.3">
      <c r="A70" s="1"/>
      <c r="B70" s="102" t="s">
        <v>117</v>
      </c>
      <c r="C70" s="1"/>
      <c r="D70" s="1"/>
      <c r="E70" s="1"/>
      <c r="F70" s="1"/>
    </row>
    <row r="71" spans="1:6" x14ac:dyDescent="0.3">
      <c r="A71" s="1"/>
      <c r="B71" s="103"/>
      <c r="C71" s="1"/>
      <c r="D71" s="1"/>
      <c r="E71" s="1"/>
      <c r="F71" s="1"/>
    </row>
    <row r="72" spans="1:6" ht="17.25" thickBot="1" x14ac:dyDescent="0.35">
      <c r="A72" s="1"/>
      <c r="B72" s="19" t="s">
        <v>118</v>
      </c>
      <c r="C72" s="1"/>
      <c r="D72" s="1"/>
      <c r="E72" s="1"/>
      <c r="F72" s="1"/>
    </row>
    <row r="73" spans="1:6" ht="21" thickBot="1" x14ac:dyDescent="0.35">
      <c r="A73" s="1"/>
      <c r="B73" s="257" t="s">
        <v>119</v>
      </c>
      <c r="C73" s="251"/>
      <c r="D73" s="251"/>
      <c r="E73" s="251"/>
      <c r="F73" s="252"/>
    </row>
    <row r="74" spans="1:6" x14ac:dyDescent="0.3">
      <c r="A74" s="1"/>
      <c r="B74" s="268"/>
      <c r="C74" s="267" t="s">
        <v>120</v>
      </c>
      <c r="D74" s="260" t="s">
        <v>121</v>
      </c>
      <c r="E74" s="35" t="s">
        <v>19</v>
      </c>
      <c r="F74" s="36" t="s">
        <v>20</v>
      </c>
    </row>
    <row r="75" spans="1:6" x14ac:dyDescent="0.3">
      <c r="A75" s="1"/>
      <c r="B75" s="253"/>
      <c r="C75" s="254"/>
      <c r="D75" s="269"/>
      <c r="E75" s="37" t="s">
        <v>33</v>
      </c>
      <c r="F75" s="40" t="s">
        <v>33</v>
      </c>
    </row>
    <row r="76" spans="1:6" ht="17.25" thickBot="1" x14ac:dyDescent="0.35">
      <c r="A76" s="1"/>
      <c r="B76" s="104">
        <v>1</v>
      </c>
      <c r="C76" s="105">
        <v>2</v>
      </c>
      <c r="D76" s="105" t="s">
        <v>34</v>
      </c>
      <c r="E76" s="106" t="s">
        <v>122</v>
      </c>
      <c r="F76" s="107" t="s">
        <v>123</v>
      </c>
    </row>
    <row r="77" spans="1:6" x14ac:dyDescent="0.3">
      <c r="A77" s="1"/>
      <c r="B77" s="108" t="s">
        <v>124</v>
      </c>
      <c r="C77" s="109" t="s">
        <v>125</v>
      </c>
      <c r="D77" s="110" t="s">
        <v>126</v>
      </c>
      <c r="E77" s="49">
        <f>+IFERROR(+IF(E55&lt;&gt;0,E52/E55,IF(E62&lt;&gt;0,E52/E62,E52/E61))," ")</f>
        <v>38.504130566189801</v>
      </c>
      <c r="F77" s="50" t="str">
        <f>IFERROR(IF((F57+F59)&lt;&gt;0,F52/(F57+F59),IF(F61&lt;&gt;0,F52/F61,F52/F62)),"  ")</f>
        <v xml:space="preserve">  </v>
      </c>
    </row>
    <row r="78" spans="1:6" x14ac:dyDescent="0.3">
      <c r="A78" s="1"/>
      <c r="B78" s="93" t="s">
        <v>127</v>
      </c>
      <c r="C78" s="111" t="s">
        <v>128</v>
      </c>
      <c r="D78" s="95" t="s">
        <v>37</v>
      </c>
      <c r="E78" s="112">
        <f>IFERROR(+E79+E80,0)</f>
        <v>0</v>
      </c>
      <c r="F78" s="113">
        <f>IFERROR(+F79+F80,0)</f>
        <v>0</v>
      </c>
    </row>
    <row r="79" spans="1:6" ht="28.5" x14ac:dyDescent="0.3">
      <c r="A79" s="1"/>
      <c r="B79" s="114" t="s">
        <v>129</v>
      </c>
      <c r="C79" s="94" t="s">
        <v>130</v>
      </c>
      <c r="D79" s="95" t="s">
        <v>37</v>
      </c>
      <c r="E79" s="54">
        <v>0</v>
      </c>
      <c r="F79" s="55"/>
    </row>
    <row r="80" spans="1:6" ht="28.5" x14ac:dyDescent="0.3">
      <c r="A80" s="1"/>
      <c r="B80" s="114" t="s">
        <v>131</v>
      </c>
      <c r="C80" s="94" t="s">
        <v>132</v>
      </c>
      <c r="D80" s="95" t="s">
        <v>37</v>
      </c>
      <c r="E80" s="54">
        <v>0</v>
      </c>
      <c r="F80" s="55"/>
    </row>
    <row r="81" spans="1:9" x14ac:dyDescent="0.3">
      <c r="A81" s="1"/>
      <c r="B81" s="93" t="s">
        <v>133</v>
      </c>
      <c r="C81" s="111" t="s">
        <v>134</v>
      </c>
      <c r="D81" s="95" t="s">
        <v>37</v>
      </c>
      <c r="E81" s="112">
        <f>IFERROR(+E52+E78,0)</f>
        <v>0.19109599999999999</v>
      </c>
      <c r="F81" s="113">
        <f>IFERROR(+F52+F78,0)</f>
        <v>0</v>
      </c>
    </row>
    <row r="82" spans="1:9" x14ac:dyDescent="0.3">
      <c r="A82" s="1"/>
      <c r="B82" s="93" t="s">
        <v>135</v>
      </c>
      <c r="C82" s="94" t="s">
        <v>136</v>
      </c>
      <c r="D82" s="95" t="s">
        <v>37</v>
      </c>
      <c r="E82" s="54">
        <v>3.8159999999999999E-3</v>
      </c>
      <c r="F82" s="55"/>
    </row>
    <row r="83" spans="1:9" ht="42.75" x14ac:dyDescent="0.3">
      <c r="A83" s="1"/>
      <c r="B83" s="93" t="s">
        <v>137</v>
      </c>
      <c r="C83" s="115" t="s">
        <v>138</v>
      </c>
      <c r="D83" s="95" t="s">
        <v>139</v>
      </c>
      <c r="E83" s="116">
        <f>IFERROR(+(E82/E81)*100," ")</f>
        <v>1.9969020806296311</v>
      </c>
      <c r="F83" s="117" t="str">
        <f>IFERROR(+(F82/F81)*100," ")</f>
        <v xml:space="preserve"> </v>
      </c>
    </row>
    <row r="84" spans="1:9" x14ac:dyDescent="0.3">
      <c r="A84" s="1"/>
      <c r="B84" s="93" t="s">
        <v>140</v>
      </c>
      <c r="C84" s="111" t="s">
        <v>141</v>
      </c>
      <c r="D84" s="95" t="s">
        <v>37</v>
      </c>
      <c r="E84" s="118">
        <f>+IF(E19-E39-E40&gt;=0,E19-E39-E40,"0,000000")</f>
        <v>0.05</v>
      </c>
      <c r="F84" s="119">
        <f>+IF(F19-F39-F40&gt;=0,F19-F39-F40,"0,000000")</f>
        <v>0</v>
      </c>
      <c r="I84" s="120"/>
    </row>
    <row r="85" spans="1:9" x14ac:dyDescent="0.3">
      <c r="A85" s="1"/>
      <c r="B85" s="93" t="s">
        <v>142</v>
      </c>
      <c r="C85" s="94" t="s">
        <v>143</v>
      </c>
      <c r="D85" s="95" t="s">
        <v>37</v>
      </c>
      <c r="E85" s="121">
        <f>IFERROR(+E82-E84," ")</f>
        <v>-4.6184000000000003E-2</v>
      </c>
      <c r="F85" s="113">
        <f>IFERROR(+F82-F84," ")</f>
        <v>0</v>
      </c>
    </row>
    <row r="86" spans="1:9" x14ac:dyDescent="0.3">
      <c r="A86" s="1"/>
      <c r="B86" s="93" t="s">
        <v>144</v>
      </c>
      <c r="C86" s="94" t="s">
        <v>145</v>
      </c>
      <c r="D86" s="95" t="s">
        <v>37</v>
      </c>
      <c r="E86" s="112">
        <f>IFERROR(+E81+E82," ")</f>
        <v>0.19491199999999997</v>
      </c>
      <c r="F86" s="113">
        <f>IFERROR(+F81+F82," ")</f>
        <v>0</v>
      </c>
    </row>
    <row r="87" spans="1:9" x14ac:dyDescent="0.3">
      <c r="A87" s="1"/>
      <c r="B87" s="122" t="s">
        <v>146</v>
      </c>
      <c r="C87" s="94" t="s">
        <v>147</v>
      </c>
      <c r="D87" s="95" t="s">
        <v>93</v>
      </c>
      <c r="E87" s="123">
        <f>+IF(E55&lt;&gt;0,E55,IF(E62&lt;&gt;0,E62,E61))</f>
        <v>4.9630000000000004E-3</v>
      </c>
      <c r="F87" s="124">
        <f>+IF((F57+F59)&lt;&gt;0,F57+F59,IF(F61&lt;&gt;0,F61,F62))</f>
        <v>0</v>
      </c>
    </row>
    <row r="88" spans="1:9" x14ac:dyDescent="0.3">
      <c r="A88" s="1"/>
      <c r="B88" s="93" t="s">
        <v>148</v>
      </c>
      <c r="C88" s="94" t="s">
        <v>149</v>
      </c>
      <c r="D88" s="95" t="s">
        <v>126</v>
      </c>
      <c r="E88" s="116">
        <f>IFERROR(FLOOR(+E86/E87,0.01)," ")</f>
        <v>39.270000000000003</v>
      </c>
      <c r="F88" s="117" t="str">
        <f>IFERROR(FLOOR(+F86/F87,0.01)," ")</f>
        <v xml:space="preserve"> </v>
      </c>
    </row>
    <row r="89" spans="1:9" x14ac:dyDescent="0.3">
      <c r="A89" s="1"/>
      <c r="B89" s="93" t="s">
        <v>150</v>
      </c>
      <c r="C89" s="94" t="s">
        <v>151</v>
      </c>
      <c r="D89" s="95" t="s">
        <v>126</v>
      </c>
      <c r="E89" s="125">
        <f>E88*1.12</f>
        <v>43.982400000000005</v>
      </c>
      <c r="F89" s="126"/>
    </row>
    <row r="90" spans="1:9" ht="17.25" thickBot="1" x14ac:dyDescent="0.35">
      <c r="A90" s="1"/>
      <c r="B90" s="127" t="s">
        <v>152</v>
      </c>
      <c r="C90" s="128" t="s">
        <v>153</v>
      </c>
      <c r="D90" s="129" t="s">
        <v>126</v>
      </c>
      <c r="E90" s="130">
        <f>IFERROR(FLOOR(+IF((E39+E40)&lt;E18,(E52-E39-E40-E42+E18+E104)/E87,(E52-E97+E104)/E87),0.01)," ")</f>
        <v>38.5</v>
      </c>
      <c r="F90" s="131" t="str">
        <f>IFERROR(FLOOR(+IF((F39+F40)&lt;F18,(F52-F39-F40-F42+F18+F104)/F87,(F52-F97+F104)/F87),0.01)," ")</f>
        <v xml:space="preserve"> </v>
      </c>
    </row>
    <row r="91" spans="1:9" x14ac:dyDescent="0.3">
      <c r="A91" s="1"/>
      <c r="B91" s="85"/>
      <c r="C91" s="86"/>
      <c r="D91" s="87"/>
      <c r="E91" s="86"/>
      <c r="F91" s="86"/>
    </row>
    <row r="92" spans="1:9" ht="17.25" thickBot="1" x14ac:dyDescent="0.35">
      <c r="A92" s="1"/>
      <c r="B92" s="19" t="s">
        <v>154</v>
      </c>
      <c r="C92" s="1"/>
      <c r="D92" s="1"/>
      <c r="E92" s="1"/>
      <c r="F92" s="1"/>
    </row>
    <row r="93" spans="1:9" ht="21" thickBot="1" x14ac:dyDescent="0.35">
      <c r="A93" s="1"/>
      <c r="B93" s="257" t="s">
        <v>155</v>
      </c>
      <c r="C93" s="251"/>
      <c r="D93" s="251"/>
      <c r="E93" s="251"/>
      <c r="F93" s="252"/>
    </row>
    <row r="94" spans="1:9" x14ac:dyDescent="0.3">
      <c r="A94" s="1"/>
      <c r="B94" s="258" t="s">
        <v>30</v>
      </c>
      <c r="C94" s="260" t="s">
        <v>156</v>
      </c>
      <c r="D94" s="260" t="s">
        <v>157</v>
      </c>
      <c r="E94" s="35" t="s">
        <v>19</v>
      </c>
      <c r="F94" s="36" t="s">
        <v>20</v>
      </c>
    </row>
    <row r="95" spans="1:9" ht="29.25" thickBot="1" x14ac:dyDescent="0.35">
      <c r="A95" s="1"/>
      <c r="B95" s="259"/>
      <c r="C95" s="261"/>
      <c r="D95" s="261"/>
      <c r="E95" s="132" t="s">
        <v>158</v>
      </c>
      <c r="F95" s="133" t="s">
        <v>158</v>
      </c>
    </row>
    <row r="96" spans="1:9" ht="17.25" thickBot="1" x14ac:dyDescent="0.35">
      <c r="A96" s="1"/>
      <c r="B96" s="134">
        <v>1</v>
      </c>
      <c r="C96" s="135">
        <v>2</v>
      </c>
      <c r="D96" s="135" t="s">
        <v>34</v>
      </c>
      <c r="E96" s="135">
        <v>3</v>
      </c>
      <c r="F96" s="136">
        <v>4</v>
      </c>
    </row>
    <row r="97" spans="1:6" x14ac:dyDescent="0.3">
      <c r="A97" s="1"/>
      <c r="B97" s="137" t="s">
        <v>66</v>
      </c>
      <c r="C97" s="89" t="s">
        <v>159</v>
      </c>
      <c r="D97" s="90" t="s">
        <v>37</v>
      </c>
      <c r="E97" s="138">
        <v>0.05</v>
      </c>
      <c r="F97" s="139"/>
    </row>
    <row r="98" spans="1:6" ht="28.5" x14ac:dyDescent="0.3">
      <c r="A98" s="1"/>
      <c r="B98" s="140" t="s">
        <v>160</v>
      </c>
      <c r="C98" s="141" t="s">
        <v>161</v>
      </c>
      <c r="D98" s="110" t="s">
        <v>37</v>
      </c>
      <c r="E98" s="54"/>
      <c r="F98" s="55"/>
    </row>
    <row r="99" spans="1:6" ht="42.75" x14ac:dyDescent="0.3">
      <c r="A99" s="1"/>
      <c r="B99" s="114" t="s">
        <v>162</v>
      </c>
      <c r="C99" s="142" t="s">
        <v>163</v>
      </c>
      <c r="D99" s="95" t="s">
        <v>37</v>
      </c>
      <c r="E99" s="54"/>
      <c r="F99" s="143"/>
    </row>
    <row r="100" spans="1:6" ht="42.75" x14ac:dyDescent="0.3">
      <c r="A100" s="1"/>
      <c r="B100" s="114" t="s">
        <v>164</v>
      </c>
      <c r="C100" s="142" t="s">
        <v>165</v>
      </c>
      <c r="D100" s="95" t="s">
        <v>37</v>
      </c>
      <c r="E100" s="54"/>
      <c r="F100" s="143"/>
    </row>
    <row r="101" spans="1:6" ht="28.5" x14ac:dyDescent="0.3">
      <c r="A101" s="1"/>
      <c r="B101" s="114" t="s">
        <v>166</v>
      </c>
      <c r="C101" s="142" t="s">
        <v>167</v>
      </c>
      <c r="D101" s="95" t="s">
        <v>37</v>
      </c>
      <c r="E101" s="54"/>
      <c r="F101" s="143"/>
    </row>
    <row r="102" spans="1:6" x14ac:dyDescent="0.3">
      <c r="A102" s="1"/>
      <c r="B102" s="114" t="s">
        <v>168</v>
      </c>
      <c r="C102" s="142" t="s">
        <v>169</v>
      </c>
      <c r="D102" s="95" t="s">
        <v>37</v>
      </c>
      <c r="E102" s="112">
        <f>+E97-E98-E99-E100-E101</f>
        <v>0.05</v>
      </c>
      <c r="F102" s="113">
        <f>+F97-F98-F99-F100-F101</f>
        <v>0</v>
      </c>
    </row>
    <row r="103" spans="1:6" ht="28.5" x14ac:dyDescent="0.3">
      <c r="A103" s="1"/>
      <c r="B103" s="114" t="s">
        <v>170</v>
      </c>
      <c r="C103" s="142" t="s">
        <v>171</v>
      </c>
      <c r="D103" s="95" t="s">
        <v>37</v>
      </c>
      <c r="E103" s="54"/>
      <c r="F103" s="55"/>
    </row>
    <row r="104" spans="1:6" ht="42.75" x14ac:dyDescent="0.3">
      <c r="A104" s="1"/>
      <c r="B104" s="114" t="s">
        <v>172</v>
      </c>
      <c r="C104" s="115" t="s">
        <v>173</v>
      </c>
      <c r="D104" s="95" t="s">
        <v>37</v>
      </c>
      <c r="E104" s="112">
        <f>IFERROR(+IF((E98+E99)&lt;(E105),E100+E101+E105,E98+E99+E100+E101),"  ")</f>
        <v>0</v>
      </c>
      <c r="F104" s="113">
        <f>IFERROR(+IF((F98+F99)&lt;(F105),F100+F101+F105,F98+F99+F100+F101)," ")</f>
        <v>0</v>
      </c>
    </row>
    <row r="105" spans="1:6" ht="28.5" x14ac:dyDescent="0.3">
      <c r="A105" s="1"/>
      <c r="B105" s="114" t="s">
        <v>174</v>
      </c>
      <c r="C105" s="115" t="s">
        <v>175</v>
      </c>
      <c r="D105" s="95" t="s">
        <v>37</v>
      </c>
      <c r="E105" s="54"/>
      <c r="F105" s="55"/>
    </row>
    <row r="106" spans="1:6" ht="29.25" thickBot="1" x14ac:dyDescent="0.35">
      <c r="A106" s="1"/>
      <c r="B106" s="144" t="s">
        <v>176</v>
      </c>
      <c r="C106" s="145" t="s">
        <v>177</v>
      </c>
      <c r="D106" s="129" t="s">
        <v>37</v>
      </c>
      <c r="E106" s="59"/>
      <c r="F106" s="60"/>
    </row>
    <row r="107" spans="1:6" ht="17.25" x14ac:dyDescent="0.3">
      <c r="A107" s="1"/>
      <c r="B107" s="34"/>
      <c r="C107" s="1"/>
      <c r="D107" s="1"/>
      <c r="E107" s="1"/>
      <c r="F107" s="1"/>
    </row>
    <row r="108" spans="1:6" x14ac:dyDescent="0.3">
      <c r="A108" s="1"/>
      <c r="B108" s="146"/>
      <c r="C108" s="1"/>
      <c r="D108" s="147"/>
      <c r="E108" s="148"/>
      <c r="F108" s="147"/>
    </row>
    <row r="109" spans="1:6" ht="17.25" thickBot="1" x14ac:dyDescent="0.35">
      <c r="A109" s="1"/>
      <c r="B109" s="19" t="s">
        <v>178</v>
      </c>
      <c r="C109" s="149"/>
      <c r="D109" s="149"/>
      <c r="E109" s="147"/>
      <c r="F109" s="147"/>
    </row>
    <row r="110" spans="1:6" ht="17.25" thickBot="1" x14ac:dyDescent="0.35">
      <c r="A110" s="1"/>
      <c r="B110" s="262" t="str">
        <f>+IF(AND([6]Identifikace!D21="Prosím vyberte",[6]Identifikace!N21="Prosím vyberte"),"Vyplňte, prosím, v listu Identifikace, zda uplatňujete dvousložkovou formu ceny.",IF(OR([6]Identifikace!D21="ano",[6]Identifikace!N21="ano"),"V listu Identifikace jste uvedli, že uplatňujete DVOUSLOŽKOVOU FORMU CENY, vyplňte, prosím, tuto tabulku.",IF([6]Identifikace!D21=[6]Identifikace!N21="ne""V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10" s="263"/>
      <c r="D110" s="263"/>
      <c r="E110" s="263"/>
      <c r="F110" s="264"/>
    </row>
    <row r="111" spans="1:6" ht="17.25" thickBot="1" x14ac:dyDescent="0.35">
      <c r="A111" s="1"/>
      <c r="B111" s="19"/>
      <c r="C111" s="149"/>
      <c r="D111" s="149"/>
      <c r="E111" s="147"/>
      <c r="F111" s="147"/>
    </row>
    <row r="112" spans="1:6" ht="21" thickBot="1" x14ac:dyDescent="0.35">
      <c r="A112" s="1"/>
      <c r="B112" s="250" t="s">
        <v>179</v>
      </c>
      <c r="C112" s="251"/>
      <c r="D112" s="251"/>
      <c r="E112" s="251"/>
      <c r="F112" s="252"/>
    </row>
    <row r="113" spans="1:6" x14ac:dyDescent="0.3">
      <c r="A113" s="1"/>
      <c r="B113" s="253"/>
      <c r="C113" s="254" t="s">
        <v>120</v>
      </c>
      <c r="D113" s="254" t="s">
        <v>121</v>
      </c>
      <c r="E113" s="150" t="s">
        <v>19</v>
      </c>
      <c r="F113" s="151" t="s">
        <v>20</v>
      </c>
    </row>
    <row r="114" spans="1:6" x14ac:dyDescent="0.3">
      <c r="A114" s="1"/>
      <c r="B114" s="253"/>
      <c r="C114" s="254"/>
      <c r="D114" s="254"/>
      <c r="E114" s="37" t="s">
        <v>33</v>
      </c>
      <c r="F114" s="40" t="s">
        <v>33</v>
      </c>
    </row>
    <row r="115" spans="1:6" ht="17.25" thickBot="1" x14ac:dyDescent="0.35">
      <c r="A115" s="1"/>
      <c r="B115" s="152">
        <v>1</v>
      </c>
      <c r="C115" s="106">
        <v>2</v>
      </c>
      <c r="D115" s="106" t="s">
        <v>34</v>
      </c>
      <c r="E115" s="106">
        <v>3</v>
      </c>
      <c r="F115" s="107">
        <v>4</v>
      </c>
    </row>
    <row r="116" spans="1:6" ht="28.5" x14ac:dyDescent="0.3">
      <c r="A116" s="1"/>
      <c r="B116" s="88" t="s">
        <v>180</v>
      </c>
      <c r="C116" s="89" t="s">
        <v>181</v>
      </c>
      <c r="D116" s="90" t="s">
        <v>37</v>
      </c>
      <c r="E116" s="138"/>
      <c r="F116" s="139"/>
    </row>
    <row r="117" spans="1:6" ht="28.5" x14ac:dyDescent="0.3">
      <c r="A117" s="1"/>
      <c r="B117" s="93" t="s">
        <v>182</v>
      </c>
      <c r="C117" s="94" t="s">
        <v>183</v>
      </c>
      <c r="D117" s="95" t="s">
        <v>139</v>
      </c>
      <c r="E117" s="116">
        <f>IFERROR(+(E116/E86)*100,"  ")</f>
        <v>0</v>
      </c>
      <c r="F117" s="117" t="str">
        <f>IFERROR(+(F116/F86)*100,"  ")</f>
        <v xml:space="preserve">  </v>
      </c>
    </row>
    <row r="118" spans="1:6" ht="28.5" x14ac:dyDescent="0.3">
      <c r="A118" s="1"/>
      <c r="B118" s="93" t="s">
        <v>184</v>
      </c>
      <c r="C118" s="94" t="s">
        <v>185</v>
      </c>
      <c r="D118" s="95" t="s">
        <v>37</v>
      </c>
      <c r="E118" s="112" t="str">
        <f>IF(E116&lt;&gt;0,E86-E116," ")</f>
        <v xml:space="preserve"> </v>
      </c>
      <c r="F118" s="113" t="str">
        <f>IF(F116&lt;&gt;0,F86-F116," ")</f>
        <v xml:space="preserve"> </v>
      </c>
    </row>
    <row r="119" spans="1:6" x14ac:dyDescent="0.3">
      <c r="A119" s="1"/>
      <c r="B119" s="93" t="s">
        <v>186</v>
      </c>
      <c r="C119" s="94" t="s">
        <v>187</v>
      </c>
      <c r="D119" s="95" t="s">
        <v>37</v>
      </c>
      <c r="E119" s="112" t="str">
        <f>IFERROR(IF(E117&lt;&gt;0,E81*(1-(E117/100))," "),"  ")</f>
        <v xml:space="preserve"> </v>
      </c>
      <c r="F119" s="113" t="str">
        <f>IFERROR(IF(F117&lt;&gt;0,F81*(1-(F117/100))," "),"  ")</f>
        <v xml:space="preserve">  </v>
      </c>
    </row>
    <row r="120" spans="1:6" x14ac:dyDescent="0.3">
      <c r="A120" s="1"/>
      <c r="B120" s="93" t="s">
        <v>188</v>
      </c>
      <c r="C120" s="94" t="s">
        <v>189</v>
      </c>
      <c r="D120" s="95" t="s">
        <v>37</v>
      </c>
      <c r="E120" s="112" t="str">
        <f>IFERROR(+E118-E119," ")</f>
        <v xml:space="preserve"> </v>
      </c>
      <c r="F120" s="113" t="str">
        <f>IFERROR(+F118-F119," ")</f>
        <v xml:space="preserve"> </v>
      </c>
    </row>
    <row r="121" spans="1:6" x14ac:dyDescent="0.3">
      <c r="A121" s="1"/>
      <c r="B121" s="93" t="s">
        <v>190</v>
      </c>
      <c r="C121" s="153" t="s">
        <v>191</v>
      </c>
      <c r="D121" s="95" t="s">
        <v>126</v>
      </c>
      <c r="E121" s="116" t="str">
        <f>IFERROR(FLOOR(+E118/E87,0.01)," ")</f>
        <v xml:space="preserve"> </v>
      </c>
      <c r="F121" s="117" t="str">
        <f>IFERROR(FLOOR(+F118/F87,0.01)," ")</f>
        <v xml:space="preserve"> </v>
      </c>
    </row>
    <row r="122" spans="1:6" x14ac:dyDescent="0.3">
      <c r="A122" s="1"/>
      <c r="B122" s="93" t="s">
        <v>192</v>
      </c>
      <c r="C122" s="153" t="s">
        <v>193</v>
      </c>
      <c r="D122" s="95" t="s">
        <v>126</v>
      </c>
      <c r="E122" s="125"/>
      <c r="F122" s="126"/>
    </row>
    <row r="123" spans="1:6" ht="34.5" customHeight="1" thickBot="1" x14ac:dyDescent="0.35">
      <c r="A123" s="1"/>
      <c r="B123" s="154" t="s">
        <v>194</v>
      </c>
      <c r="C123" s="255" t="s">
        <v>195</v>
      </c>
      <c r="D123" s="256"/>
      <c r="E123" s="155"/>
      <c r="F123" s="156"/>
    </row>
    <row r="124" spans="1:6" ht="17.25" x14ac:dyDescent="0.3">
      <c r="A124" s="1"/>
      <c r="B124" s="34"/>
      <c r="C124" s="1"/>
      <c r="D124" s="1"/>
      <c r="E124" s="1"/>
      <c r="F124" s="1"/>
    </row>
    <row r="125" spans="1:6" ht="17.25" x14ac:dyDescent="0.3">
      <c r="A125" s="1"/>
      <c r="B125" s="34"/>
      <c r="C125" s="1"/>
      <c r="D125" s="1"/>
      <c r="E125" s="1"/>
      <c r="F125" s="1"/>
    </row>
    <row r="126" spans="1:6" ht="17.25" thickBot="1" x14ac:dyDescent="0.35">
      <c r="A126" s="1"/>
      <c r="B126" s="19" t="s">
        <v>196</v>
      </c>
      <c r="C126" s="157"/>
      <c r="D126" s="157"/>
      <c r="E126" s="157"/>
      <c r="F126" s="158"/>
    </row>
    <row r="127" spans="1:6" ht="21" thickBot="1" x14ac:dyDescent="0.4">
      <c r="A127" s="1"/>
      <c r="B127" s="243" t="s">
        <v>197</v>
      </c>
      <c r="C127" s="244"/>
      <c r="D127" s="244"/>
      <c r="E127" s="244"/>
      <c r="F127" s="245"/>
    </row>
    <row r="128" spans="1:6" ht="17.25" thickBot="1" x14ac:dyDescent="0.35">
      <c r="A128" s="1"/>
      <c r="B128" s="157" t="s">
        <v>198</v>
      </c>
      <c r="C128" s="157"/>
      <c r="D128" s="157"/>
      <c r="E128" s="157"/>
      <c r="F128" s="157"/>
    </row>
    <row r="129" spans="1:8" x14ac:dyDescent="0.3">
      <c r="A129" s="1"/>
      <c r="B129" s="246" t="s">
        <v>30</v>
      </c>
      <c r="C129" s="248" t="s">
        <v>31</v>
      </c>
      <c r="D129" s="237" t="s">
        <v>121</v>
      </c>
      <c r="E129" s="159" t="s">
        <v>19</v>
      </c>
      <c r="F129" s="25" t="s">
        <v>20</v>
      </c>
    </row>
    <row r="130" spans="1:8" x14ac:dyDescent="0.3">
      <c r="A130" s="1"/>
      <c r="B130" s="247"/>
      <c r="C130" s="249"/>
      <c r="D130" s="238"/>
      <c r="E130" s="38" t="s">
        <v>199</v>
      </c>
      <c r="F130" s="39" t="s">
        <v>199</v>
      </c>
    </row>
    <row r="131" spans="1:8" x14ac:dyDescent="0.3">
      <c r="A131" s="1"/>
      <c r="B131" s="247"/>
      <c r="C131" s="249"/>
      <c r="D131" s="239"/>
      <c r="E131" s="38" t="s">
        <v>33</v>
      </c>
      <c r="F131" s="39" t="s">
        <v>33</v>
      </c>
    </row>
    <row r="132" spans="1:8" ht="17.25" thickBot="1" x14ac:dyDescent="0.35">
      <c r="A132" s="1"/>
      <c r="B132" s="160">
        <v>1</v>
      </c>
      <c r="C132" s="161">
        <v>2</v>
      </c>
      <c r="D132" s="161" t="s">
        <v>34</v>
      </c>
      <c r="E132" s="161">
        <v>3</v>
      </c>
      <c r="F132" s="162">
        <v>4</v>
      </c>
    </row>
    <row r="133" spans="1:8" ht="18" thickBot="1" x14ac:dyDescent="0.35">
      <c r="A133" s="1"/>
      <c r="B133" s="240" t="s">
        <v>200</v>
      </c>
      <c r="C133" s="241"/>
      <c r="D133" s="241"/>
      <c r="E133" s="241"/>
      <c r="F133" s="242"/>
    </row>
    <row r="134" spans="1:8" ht="28.5" x14ac:dyDescent="0.3">
      <c r="A134" s="163"/>
      <c r="B134" s="164" t="s">
        <v>201</v>
      </c>
      <c r="C134" s="165" t="s">
        <v>202</v>
      </c>
      <c r="D134" s="166" t="s">
        <v>37</v>
      </c>
      <c r="E134" s="167">
        <v>0</v>
      </c>
      <c r="F134" s="168"/>
    </row>
    <row r="135" spans="1:8" x14ac:dyDescent="0.3">
      <c r="A135" s="163"/>
      <c r="B135" s="169" t="s">
        <v>203</v>
      </c>
      <c r="C135" s="170" t="s">
        <v>204</v>
      </c>
      <c r="D135" s="171" t="s">
        <v>94</v>
      </c>
      <c r="E135" s="172">
        <v>4.8999999999999998E-3</v>
      </c>
      <c r="F135" s="173">
        <v>4.8999999999999998E-3</v>
      </c>
    </row>
    <row r="136" spans="1:8" x14ac:dyDescent="0.3">
      <c r="A136" s="163"/>
      <c r="B136" s="169" t="s">
        <v>205</v>
      </c>
      <c r="C136" s="111" t="s">
        <v>206</v>
      </c>
      <c r="D136" s="171" t="s">
        <v>37</v>
      </c>
      <c r="E136" s="112">
        <f>IF(ISBLANK(E134),"  ",E134*E135)</f>
        <v>0</v>
      </c>
      <c r="F136" s="113" t="str">
        <f>IF(ISBLANK(F134),"  ",F134*F135)</f>
        <v xml:space="preserve">  </v>
      </c>
      <c r="G136" s="174"/>
    </row>
    <row r="137" spans="1:8" ht="29.25" x14ac:dyDescent="0.3">
      <c r="A137" s="163"/>
      <c r="B137" s="169" t="s">
        <v>207</v>
      </c>
      <c r="C137" s="175" t="s">
        <v>208</v>
      </c>
      <c r="D137" s="171" t="s">
        <v>37</v>
      </c>
      <c r="E137" s="176">
        <v>17.827999999999999</v>
      </c>
      <c r="F137" s="177"/>
    </row>
    <row r="138" spans="1:8" x14ac:dyDescent="0.3">
      <c r="A138" s="163"/>
      <c r="B138" s="169" t="s">
        <v>209</v>
      </c>
      <c r="C138" s="111" t="s">
        <v>210</v>
      </c>
      <c r="D138" s="171" t="s">
        <v>94</v>
      </c>
      <c r="E138" s="172">
        <v>9.1999999999999998E-3</v>
      </c>
      <c r="F138" s="173">
        <v>9.1999999999999998E-3</v>
      </c>
    </row>
    <row r="139" spans="1:8" x14ac:dyDescent="0.3">
      <c r="A139" s="163"/>
      <c r="B139" s="169" t="s">
        <v>211</v>
      </c>
      <c r="C139" s="111" t="s">
        <v>212</v>
      </c>
      <c r="D139" s="171" t="s">
        <v>37</v>
      </c>
      <c r="E139" s="112">
        <f>IF(ISBLANK(E137),"  ",E137*E138)</f>
        <v>0.16401759999999999</v>
      </c>
      <c r="F139" s="113" t="str">
        <f>IF(ISBLANK(F137)," ",F137*F138)</f>
        <v xml:space="preserve"> </v>
      </c>
      <c r="G139" s="174"/>
    </row>
    <row r="140" spans="1:8" ht="42.75" x14ac:dyDescent="0.3">
      <c r="A140" s="163"/>
      <c r="B140" s="169" t="s">
        <v>213</v>
      </c>
      <c r="C140" s="111" t="s">
        <v>214</v>
      </c>
      <c r="D140" s="171" t="s">
        <v>37</v>
      </c>
      <c r="E140" s="176">
        <v>0</v>
      </c>
      <c r="F140" s="178"/>
      <c r="G140" s="174"/>
    </row>
    <row r="141" spans="1:8" ht="42.75" x14ac:dyDescent="0.3">
      <c r="A141" s="163"/>
      <c r="B141" s="169" t="s">
        <v>215</v>
      </c>
      <c r="C141" s="111" t="s">
        <v>216</v>
      </c>
      <c r="D141" s="171" t="s">
        <v>37</v>
      </c>
      <c r="E141" s="176">
        <v>0</v>
      </c>
      <c r="F141" s="178"/>
    </row>
    <row r="142" spans="1:8" x14ac:dyDescent="0.3">
      <c r="A142" s="163"/>
      <c r="B142" s="169" t="s">
        <v>217</v>
      </c>
      <c r="C142" s="111" t="s">
        <v>218</v>
      </c>
      <c r="D142" s="171" t="s">
        <v>37</v>
      </c>
      <c r="E142" s="179">
        <v>7.0000000000000007E-2</v>
      </c>
      <c r="F142" s="180">
        <v>7.0000000000000007E-2</v>
      </c>
    </row>
    <row r="143" spans="1:8" x14ac:dyDescent="0.3">
      <c r="A143" s="163"/>
      <c r="B143" s="169" t="s">
        <v>219</v>
      </c>
      <c r="C143" s="111" t="s">
        <v>220</v>
      </c>
      <c r="D143" s="171" t="s">
        <v>94</v>
      </c>
      <c r="E143" s="112">
        <f>+IF(ISBLANK(E141),"  ",E141*E142)</f>
        <v>0</v>
      </c>
      <c r="F143" s="113" t="str">
        <f>+IF(ISBLANK(F141),"  ",F141*F142)</f>
        <v xml:space="preserve">  </v>
      </c>
      <c r="G143" s="174"/>
    </row>
    <row r="144" spans="1:8" ht="17.25" thickBot="1" x14ac:dyDescent="0.35">
      <c r="A144" s="163"/>
      <c r="B144" s="181" t="s">
        <v>221</v>
      </c>
      <c r="C144" s="100" t="s">
        <v>222</v>
      </c>
      <c r="D144" s="101" t="s">
        <v>37</v>
      </c>
      <c r="E144" s="182">
        <f>+SUMIF(E136,"&gt;=0",E136)+SUMIF(E139,"&gt;=0",E139)+SUMIF(E140,"&gt;=0",E140)+SUMIF(E143,"&gt;=0",E143)</f>
        <v>0.16401759999999999</v>
      </c>
      <c r="F144" s="66">
        <f>+SUMIF(F136,"&gt;=0",F136)+SUMIF(F139,"&gt;=0",F139)+SUMIF(F140,"&gt;=0",F140)+SUMIF(F143,"&gt;=0",F143)</f>
        <v>0</v>
      </c>
      <c r="H144" s="183"/>
    </row>
    <row r="145" spans="1:6" ht="18" thickBot="1" x14ac:dyDescent="0.35">
      <c r="A145" s="1"/>
      <c r="B145" s="222" t="s">
        <v>223</v>
      </c>
      <c r="C145" s="223"/>
      <c r="D145" s="223"/>
      <c r="E145" s="223"/>
      <c r="F145" s="224"/>
    </row>
    <row r="146" spans="1:6" ht="30" x14ac:dyDescent="0.3">
      <c r="A146" s="163"/>
      <c r="B146" s="184" t="s">
        <v>224</v>
      </c>
      <c r="C146" s="165" t="s">
        <v>225</v>
      </c>
      <c r="D146" s="90" t="s">
        <v>226</v>
      </c>
      <c r="E146" s="167">
        <v>0.75</v>
      </c>
      <c r="F146" s="168"/>
    </row>
    <row r="147" spans="1:6" x14ac:dyDescent="0.3">
      <c r="A147" s="163"/>
      <c r="B147" s="185" t="s">
        <v>227</v>
      </c>
      <c r="C147" s="111" t="s">
        <v>228</v>
      </c>
      <c r="D147" s="186" t="s">
        <v>94</v>
      </c>
      <c r="E147" s="187">
        <v>1.07</v>
      </c>
      <c r="F147" s="188">
        <v>1.07</v>
      </c>
    </row>
    <row r="148" spans="1:6" ht="29.25" thickBot="1" x14ac:dyDescent="0.35">
      <c r="A148" s="163"/>
      <c r="B148" s="189" t="s">
        <v>229</v>
      </c>
      <c r="C148" s="100" t="s">
        <v>230</v>
      </c>
      <c r="D148" s="101" t="s">
        <v>37</v>
      </c>
      <c r="E148" s="65">
        <f>+IF(E146&gt;0,E146*E147*E87,"x")</f>
        <v>3.9828075000000003E-3</v>
      </c>
      <c r="F148" s="66" t="str">
        <f>+IF(F146&gt;0,F146*F147*F87,"x")</f>
        <v>x</v>
      </c>
    </row>
    <row r="149" spans="1:6" ht="18" thickBot="1" x14ac:dyDescent="0.35">
      <c r="A149" s="1"/>
      <c r="B149" s="222" t="s">
        <v>231</v>
      </c>
      <c r="C149" s="223"/>
      <c r="D149" s="223"/>
      <c r="E149" s="223"/>
      <c r="F149" s="224"/>
    </row>
    <row r="150" spans="1:6" ht="28.5" x14ac:dyDescent="0.3">
      <c r="A150" s="163"/>
      <c r="B150" s="164" t="s">
        <v>232</v>
      </c>
      <c r="C150" s="165" t="s">
        <v>233</v>
      </c>
      <c r="D150" s="190" t="s">
        <v>37</v>
      </c>
      <c r="E150" s="191">
        <f>IF(AND(E144&lt;&gt;0,E148&gt;0),MIN(E144,E148),E144)</f>
        <v>3.9828075000000003E-3</v>
      </c>
      <c r="F150" s="192">
        <f>IF(AND(F144&lt;&gt;0,F148&gt;0),MIN(F144,F148),F144)</f>
        <v>0</v>
      </c>
    </row>
    <row r="151" spans="1:6" ht="17.25" thickBot="1" x14ac:dyDescent="0.35">
      <c r="A151" s="163"/>
      <c r="B151" s="181" t="s">
        <v>135</v>
      </c>
      <c r="C151" s="193" t="s">
        <v>136</v>
      </c>
      <c r="D151" s="162" t="s">
        <v>37</v>
      </c>
      <c r="E151" s="65">
        <f>+E82</f>
        <v>3.8159999999999999E-3</v>
      </c>
      <c r="F151" s="66">
        <f>+F82</f>
        <v>0</v>
      </c>
    </row>
    <row r="152" spans="1:6" x14ac:dyDescent="0.3">
      <c r="A152" s="1"/>
      <c r="B152" s="3"/>
      <c r="C152" s="157"/>
      <c r="D152" s="157"/>
      <c r="E152" s="157"/>
      <c r="F152" s="157"/>
    </row>
    <row r="153" spans="1:6" x14ac:dyDescent="0.3">
      <c r="A153" s="1"/>
      <c r="B153" s="194"/>
      <c r="C153" s="157"/>
      <c r="D153" s="157"/>
      <c r="E153" s="157"/>
      <c r="F153" s="157"/>
    </row>
    <row r="154" spans="1:6" ht="17.25" thickBot="1" x14ac:dyDescent="0.35">
      <c r="A154" s="1"/>
      <c r="B154" s="19" t="s">
        <v>234</v>
      </c>
      <c r="C154" s="157"/>
      <c r="D154" s="157"/>
      <c r="E154" s="157"/>
      <c r="F154" s="157"/>
    </row>
    <row r="155" spans="1:6" ht="32.25" customHeight="1" thickBot="1" x14ac:dyDescent="0.35">
      <c r="A155" s="1"/>
      <c r="B155" s="231" t="s">
        <v>235</v>
      </c>
      <c r="C155" s="232"/>
      <c r="D155" s="232"/>
      <c r="E155" s="232"/>
      <c r="F155" s="233"/>
    </row>
    <row r="156" spans="1:6" ht="17.25" thickBot="1" x14ac:dyDescent="0.35">
      <c r="A156" s="1"/>
      <c r="B156" s="19"/>
      <c r="C156" s="157"/>
      <c r="D156" s="157"/>
      <c r="E156" s="157"/>
      <c r="F156" s="157"/>
    </row>
    <row r="157" spans="1:6" x14ac:dyDescent="0.3">
      <c r="A157" s="1"/>
      <c r="B157" s="234" t="s">
        <v>30</v>
      </c>
      <c r="C157" s="237" t="s">
        <v>31</v>
      </c>
      <c r="D157" s="237" t="s">
        <v>121</v>
      </c>
      <c r="E157" s="159" t="s">
        <v>19</v>
      </c>
      <c r="F157" s="25" t="s">
        <v>20</v>
      </c>
    </row>
    <row r="158" spans="1:6" x14ac:dyDescent="0.3">
      <c r="A158" s="1"/>
      <c r="B158" s="235"/>
      <c r="C158" s="238"/>
      <c r="D158" s="238"/>
      <c r="E158" s="38" t="s">
        <v>199</v>
      </c>
      <c r="F158" s="39" t="s">
        <v>199</v>
      </c>
    </row>
    <row r="159" spans="1:6" x14ac:dyDescent="0.3">
      <c r="A159" s="1"/>
      <c r="B159" s="236"/>
      <c r="C159" s="239"/>
      <c r="D159" s="239"/>
      <c r="E159" s="38" t="s">
        <v>33</v>
      </c>
      <c r="F159" s="39" t="s">
        <v>33</v>
      </c>
    </row>
    <row r="160" spans="1:6" ht="17.25" thickBot="1" x14ac:dyDescent="0.35">
      <c r="A160" s="1"/>
      <c r="B160" s="160">
        <v>1</v>
      </c>
      <c r="C160" s="161">
        <v>2</v>
      </c>
      <c r="D160" s="161" t="s">
        <v>34</v>
      </c>
      <c r="E160" s="161">
        <v>3</v>
      </c>
      <c r="F160" s="162">
        <v>4</v>
      </c>
    </row>
    <row r="161" spans="1:6" ht="18" thickBot="1" x14ac:dyDescent="0.35">
      <c r="A161" s="1"/>
      <c r="B161" s="240" t="s">
        <v>236</v>
      </c>
      <c r="C161" s="241"/>
      <c r="D161" s="241"/>
      <c r="E161" s="241"/>
      <c r="F161" s="242"/>
    </row>
    <row r="162" spans="1:6" ht="28.5" x14ac:dyDescent="0.3">
      <c r="A162" s="163"/>
      <c r="B162" s="164" t="s">
        <v>237</v>
      </c>
      <c r="C162" s="195" t="s">
        <v>238</v>
      </c>
      <c r="D162" s="166" t="s">
        <v>37</v>
      </c>
      <c r="E162" s="167">
        <v>17.827999999999999</v>
      </c>
      <c r="F162" s="168"/>
    </row>
    <row r="163" spans="1:6" x14ac:dyDescent="0.3">
      <c r="A163" s="163"/>
      <c r="B163" s="169" t="s">
        <v>239</v>
      </c>
      <c r="C163" s="196" t="s">
        <v>210</v>
      </c>
      <c r="D163" s="197" t="s">
        <v>94</v>
      </c>
      <c r="E163" s="198">
        <v>9.1999999999999998E-3</v>
      </c>
      <c r="F163" s="199">
        <v>9.1999999999999998E-3</v>
      </c>
    </row>
    <row r="164" spans="1:6" x14ac:dyDescent="0.3">
      <c r="A164" s="163"/>
      <c r="B164" s="169" t="s">
        <v>240</v>
      </c>
      <c r="C164" s="196" t="s">
        <v>212</v>
      </c>
      <c r="D164" s="197" t="s">
        <v>37</v>
      </c>
      <c r="E164" s="200">
        <f>IF(ISBLANK(E162),"  ",E162*E163)</f>
        <v>0.16401759999999999</v>
      </c>
      <c r="F164" s="119" t="str">
        <f>IF(ISBLANK(F162),"  ",F162*F163)</f>
        <v xml:space="preserve">  </v>
      </c>
    </row>
    <row r="165" spans="1:6" ht="42.75" x14ac:dyDescent="0.3">
      <c r="A165" s="163"/>
      <c r="B165" s="169" t="s">
        <v>241</v>
      </c>
      <c r="C165" s="196" t="s">
        <v>242</v>
      </c>
      <c r="D165" s="197" t="s">
        <v>37</v>
      </c>
      <c r="E165" s="176">
        <v>0</v>
      </c>
      <c r="F165" s="178"/>
    </row>
    <row r="166" spans="1:6" ht="29.25" thickBot="1" x14ac:dyDescent="0.35">
      <c r="A166" s="163"/>
      <c r="B166" s="181" t="s">
        <v>243</v>
      </c>
      <c r="C166" s="201" t="s">
        <v>244</v>
      </c>
      <c r="D166" s="202" t="s">
        <v>37</v>
      </c>
      <c r="E166" s="203">
        <f>+SUMIF(E164,"&gt;=0",E164)+SUMIF(E165,"&gt;=0",E165)</f>
        <v>0.16401759999999999</v>
      </c>
      <c r="F166" s="204">
        <f>+SUMIF(F164,"&gt;=0",F164)+SUMIF(F165,"&gt;=0",F165)</f>
        <v>0</v>
      </c>
    </row>
    <row r="167" spans="1:6" ht="18" thickBot="1" x14ac:dyDescent="0.35">
      <c r="A167" s="1"/>
      <c r="B167" s="222" t="s">
        <v>245</v>
      </c>
      <c r="C167" s="223"/>
      <c r="D167" s="223"/>
      <c r="E167" s="223"/>
      <c r="F167" s="224"/>
    </row>
    <row r="168" spans="1:6" ht="30" x14ac:dyDescent="0.3">
      <c r="A168" s="163"/>
      <c r="B168" s="164" t="s">
        <v>246</v>
      </c>
      <c r="C168" s="165" t="s">
        <v>247</v>
      </c>
      <c r="D168" s="166" t="s">
        <v>248</v>
      </c>
      <c r="E168" s="205">
        <v>0</v>
      </c>
      <c r="F168" s="206"/>
    </row>
    <row r="169" spans="1:6" x14ac:dyDescent="0.3">
      <c r="A169" s="163"/>
      <c r="B169" s="169" t="s">
        <v>249</v>
      </c>
      <c r="C169" s="111" t="s">
        <v>228</v>
      </c>
      <c r="D169" s="197" t="s">
        <v>94</v>
      </c>
      <c r="E169" s="207">
        <v>1.07</v>
      </c>
      <c r="F169" s="208">
        <v>1.07</v>
      </c>
    </row>
    <row r="170" spans="1:6" ht="29.25" thickBot="1" x14ac:dyDescent="0.35">
      <c r="A170" s="163"/>
      <c r="B170" s="181" t="s">
        <v>250</v>
      </c>
      <c r="C170" s="100" t="s">
        <v>251</v>
      </c>
      <c r="D170" s="202" t="s">
        <v>37</v>
      </c>
      <c r="E170" s="209" t="str">
        <f>+IF(E168&gt;0,E168*E169*E87,"x")</f>
        <v>x</v>
      </c>
      <c r="F170" s="204" t="str">
        <f>+IF(F168&gt;0,F168*F169*F87,"x")</f>
        <v>x</v>
      </c>
    </row>
    <row r="171" spans="1:6" ht="18" thickBot="1" x14ac:dyDescent="0.35">
      <c r="A171" s="1"/>
      <c r="B171" s="222" t="s">
        <v>252</v>
      </c>
      <c r="C171" s="223"/>
      <c r="D171" s="223"/>
      <c r="E171" s="223"/>
      <c r="F171" s="224"/>
    </row>
    <row r="172" spans="1:6" ht="28.5" x14ac:dyDescent="0.3">
      <c r="A172" s="163"/>
      <c r="B172" s="164" t="s">
        <v>253</v>
      </c>
      <c r="C172" s="165" t="s">
        <v>233</v>
      </c>
      <c r="D172" s="210" t="s">
        <v>37</v>
      </c>
      <c r="E172" s="211">
        <f>IF(AND(E166&lt;&gt;0,E170&gt;0),MIN(E166,E170),E166)</f>
        <v>0.16401759999999999</v>
      </c>
      <c r="F172" s="50">
        <f>IF(AND(F166&lt;&gt;0,F170&gt;0),MIN(F166,F170),F166)</f>
        <v>0</v>
      </c>
    </row>
    <row r="173" spans="1:6" ht="17.25" thickBot="1" x14ac:dyDescent="0.35">
      <c r="A173" s="163"/>
      <c r="B173" s="181" t="s">
        <v>168</v>
      </c>
      <c r="C173" s="100" t="s">
        <v>136</v>
      </c>
      <c r="D173" s="202" t="s">
        <v>37</v>
      </c>
      <c r="E173" s="182">
        <f>+E102</f>
        <v>0.05</v>
      </c>
      <c r="F173" s="66">
        <f>+F102</f>
        <v>0</v>
      </c>
    </row>
    <row r="174" spans="1:6" ht="17.25" thickBot="1" x14ac:dyDescent="0.35">
      <c r="A174" s="1"/>
      <c r="B174" s="212"/>
      <c r="C174" s="7"/>
      <c r="D174" s="7"/>
      <c r="E174" s="7"/>
      <c r="F174" s="7"/>
    </row>
    <row r="175" spans="1:6" s="213" customFormat="1" x14ac:dyDescent="0.3">
      <c r="A175" s="2"/>
      <c r="B175" s="215" t="s">
        <v>254</v>
      </c>
      <c r="C175" s="215"/>
      <c r="D175" s="225" t="s">
        <v>255</v>
      </c>
      <c r="E175" s="226"/>
      <c r="F175" s="227"/>
    </row>
    <row r="176" spans="1:6" s="213" customFormat="1" x14ac:dyDescent="0.3">
      <c r="A176" s="2"/>
      <c r="B176" s="215" t="s">
        <v>256</v>
      </c>
      <c r="C176" s="215"/>
      <c r="D176" s="228">
        <v>517363803</v>
      </c>
      <c r="E176" s="229"/>
      <c r="F176" s="230"/>
    </row>
    <row r="177" spans="1:6" s="213" customFormat="1" x14ac:dyDescent="0.3">
      <c r="A177" s="2"/>
      <c r="B177" s="215" t="s">
        <v>257</v>
      </c>
      <c r="C177" s="215"/>
      <c r="D177" s="216" t="s">
        <v>258</v>
      </c>
      <c r="E177" s="217"/>
      <c r="F177" s="218"/>
    </row>
    <row r="178" spans="1:6" s="213" customFormat="1" ht="17.25" thickBot="1" x14ac:dyDescent="0.35">
      <c r="A178" s="2"/>
      <c r="B178" s="215" t="s">
        <v>259</v>
      </c>
      <c r="C178" s="215"/>
      <c r="D178" s="219">
        <v>45644</v>
      </c>
      <c r="E178" s="220"/>
      <c r="F178" s="221"/>
    </row>
    <row r="179" spans="1:6" x14ac:dyDescent="0.3">
      <c r="A179" s="1"/>
      <c r="B179" s="2"/>
      <c r="C179" s="1"/>
      <c r="D179" s="1"/>
      <c r="E179" s="1"/>
      <c r="F179" s="1"/>
    </row>
    <row r="180" spans="1:6" x14ac:dyDescent="0.3">
      <c r="B180" s="214"/>
    </row>
  </sheetData>
  <sheetProtection algorithmName="SHA-512" hashValue="1LVbSY9ispYmNV6pMnVKYuaubm59BmBiJJEXA5Zk3QTjgR4EhahNdVqpzqesYYjH1622A4pLXSnMFovSMCitew==" saltValue="glpK150ckjELIxV5pFLknw==" spinCount="100000" sheet="1" objects="1" scenarios="1"/>
  <mergeCells count="56">
    <mergeCell ref="B2:F2"/>
    <mergeCell ref="D3:E3"/>
    <mergeCell ref="B7:B8"/>
    <mergeCell ref="D7:F7"/>
    <mergeCell ref="D8:F8"/>
    <mergeCell ref="B22:F22"/>
    <mergeCell ref="B9:B10"/>
    <mergeCell ref="D9:F9"/>
    <mergeCell ref="D10:F10"/>
    <mergeCell ref="B11:B12"/>
    <mergeCell ref="D11:F11"/>
    <mergeCell ref="D12:F12"/>
    <mergeCell ref="D13:F13"/>
    <mergeCell ref="D14:F14"/>
    <mergeCell ref="C18:D18"/>
    <mergeCell ref="C19:D19"/>
    <mergeCell ref="C20:D20"/>
    <mergeCell ref="B23:B25"/>
    <mergeCell ref="C23:C25"/>
    <mergeCell ref="D23:D25"/>
    <mergeCell ref="B73:F73"/>
    <mergeCell ref="B74:B75"/>
    <mergeCell ref="C74:C75"/>
    <mergeCell ref="D74:D75"/>
    <mergeCell ref="B93:F93"/>
    <mergeCell ref="B94:B95"/>
    <mergeCell ref="C94:C95"/>
    <mergeCell ref="D94:D95"/>
    <mergeCell ref="B110:F110"/>
    <mergeCell ref="B112:F112"/>
    <mergeCell ref="B113:B114"/>
    <mergeCell ref="C113:C114"/>
    <mergeCell ref="D113:D114"/>
    <mergeCell ref="C123:D123"/>
    <mergeCell ref="B161:F161"/>
    <mergeCell ref="B127:F127"/>
    <mergeCell ref="B129:B131"/>
    <mergeCell ref="C129:C131"/>
    <mergeCell ref="D129:D131"/>
    <mergeCell ref="B133:F133"/>
    <mergeCell ref="B145:F145"/>
    <mergeCell ref="B149:F149"/>
    <mergeCell ref="B155:F155"/>
    <mergeCell ref="B157:B159"/>
    <mergeCell ref="C157:C159"/>
    <mergeCell ref="D157:D159"/>
    <mergeCell ref="B177:C177"/>
    <mergeCell ref="D177:F177"/>
    <mergeCell ref="B178:C178"/>
    <mergeCell ref="D178:F178"/>
    <mergeCell ref="B167:F167"/>
    <mergeCell ref="B171:F171"/>
    <mergeCell ref="B175:C175"/>
    <mergeCell ref="D175:F175"/>
    <mergeCell ref="B176:C176"/>
    <mergeCell ref="D176:F176"/>
  </mergeCells>
  <conditionalFormatting sqref="B110:F110">
    <cfRule type="notContainsText" dxfId="43" priority="4" operator="notContains" text="Vyplňte, prosím, v listu Identifikace, zda uplatňujete dvousložkovou formu ceny.">
      <formula>ISERROR(SEARCH("Vyplňte, prosím, v listu Identifikace, zda uplatňujete dvousložkovou formu ceny.",B110))</formula>
    </cfRule>
  </conditionalFormatting>
  <conditionalFormatting sqref="E27">
    <cfRule type="expression" dxfId="42" priority="39">
      <formula>+AND(ISBLANK($E$28:$E$31))</formula>
    </cfRule>
  </conditionalFormatting>
  <conditionalFormatting sqref="E32">
    <cfRule type="expression" dxfId="41" priority="38">
      <formula>+AND(ISBLANK($E$33:$E$34))</formula>
    </cfRule>
  </conditionalFormatting>
  <conditionalFormatting sqref="E35">
    <cfRule type="expression" dxfId="40" priority="37">
      <formula>+AND(ISBLANK($E$36:$E$37))</formula>
    </cfRule>
  </conditionalFormatting>
  <conditionalFormatting sqref="E38">
    <cfRule type="expression" dxfId="39" priority="36">
      <formula>+OR(ISNUMBER($E$39),ISNUMBER($E$40),ISNUMBER($E$41),$E$42&lt;&gt;0)</formula>
    </cfRule>
  </conditionalFormatting>
  <conditionalFormatting sqref="E42">
    <cfRule type="expression" dxfId="38" priority="3">
      <formula>+ISBLANK($E$97)</formula>
    </cfRule>
  </conditionalFormatting>
  <conditionalFormatting sqref="E43">
    <cfRule type="expression" dxfId="37" priority="35">
      <formula>+AND(ISBLANK($E$44:$E$46))</formula>
    </cfRule>
  </conditionalFormatting>
  <conditionalFormatting sqref="E52">
    <cfRule type="expression" dxfId="36" priority="25">
      <formula>+OR($E$27&lt;&gt;0,$E$32&lt;&gt;0,$E$35&lt;&gt;0,$E$38&lt;&gt;0,$E$43&lt;&gt;0,$E$47&lt;&gt;0,$E$48&lt;&gt;0,$E$49&lt;&gt;0,$E$50&lt;&gt;0)</formula>
    </cfRule>
  </conditionalFormatting>
  <conditionalFormatting sqref="E78">
    <cfRule type="expression" dxfId="35" priority="29">
      <formula>+AND(ISBLANK($E$79:$E$80))</formula>
    </cfRule>
  </conditionalFormatting>
  <conditionalFormatting sqref="E81">
    <cfRule type="expression" dxfId="34" priority="20">
      <formula>+AND(ISBLANK($E$28:$E$31),ISBLANK($E$33:$E$34),ISBLANK($E$36:$E$37),ISBLANK($E$39:$E$41),ISBLANK($E$44:$E$50),ISBLANK($E$79:$E$80))</formula>
    </cfRule>
  </conditionalFormatting>
  <conditionalFormatting sqref="E84">
    <cfRule type="expression" dxfId="33" priority="23">
      <formula>+AND(ISBLANK($E$39:$E$40),ISBLANK($E$19))</formula>
    </cfRule>
  </conditionalFormatting>
  <conditionalFormatting sqref="E85">
    <cfRule type="expression" dxfId="32" priority="22">
      <formula>+AND(ISBLANK($E$82),$E$84&gt;=0)</formula>
    </cfRule>
  </conditionalFormatting>
  <conditionalFormatting sqref="E102">
    <cfRule type="expression" dxfId="31" priority="26">
      <formula>+AND(ISBLANK($E$97:$E$101))</formula>
    </cfRule>
  </conditionalFormatting>
  <conditionalFormatting sqref="E104">
    <cfRule type="expression" dxfId="30" priority="17">
      <formula>+AND(ISBLANK($E$97:$E$101))</formula>
    </cfRule>
  </conditionalFormatting>
  <conditionalFormatting sqref="E144">
    <cfRule type="expression" dxfId="29" priority="15">
      <formula>+AND(ISBLANK($E$134),ISBLANK($E$137),ISBLANK($E$140:$E$141))</formula>
    </cfRule>
  </conditionalFormatting>
  <conditionalFormatting sqref="E148">
    <cfRule type="expression" dxfId="28" priority="44">
      <formula>+ISBLANK($E$146)</formula>
    </cfRule>
  </conditionalFormatting>
  <conditionalFormatting sqref="E150">
    <cfRule type="expression" dxfId="27" priority="8">
      <formula>+AND(ISBLANK($E$134),ISBLANK($E$137),ISBLANK($E$140:$E$141),ISBLANK($E$146))</formula>
    </cfRule>
  </conditionalFormatting>
  <conditionalFormatting sqref="E151">
    <cfRule type="expression" dxfId="26" priority="6">
      <formula>+ISBLANK($E$82)</formula>
    </cfRule>
  </conditionalFormatting>
  <conditionalFormatting sqref="E166">
    <cfRule type="expression" dxfId="25" priority="13">
      <formula>+AND(ISBLANK($E$162),ISBLANK($E$165))</formula>
    </cfRule>
  </conditionalFormatting>
  <conditionalFormatting sqref="E170">
    <cfRule type="expression" dxfId="24" priority="42">
      <formula>+ISBLANK($E$168)</formula>
    </cfRule>
  </conditionalFormatting>
  <conditionalFormatting sqref="E172">
    <cfRule type="expression" dxfId="23" priority="10">
      <formula>+AND(ISBLANK($E$162),ISBLANK($E$165),ISBLANK($E$168))</formula>
    </cfRule>
  </conditionalFormatting>
  <conditionalFormatting sqref="E173">
    <cfRule type="expression" dxfId="22" priority="40">
      <formula>+AND(ISBLANK($E$97),ISBLANK($E$98),ISBLANK($E$99),ISBLANK($E$100),ISBLANK($E$101))</formula>
    </cfRule>
  </conditionalFormatting>
  <conditionalFormatting sqref="E86:F87">
    <cfRule type="cellIs" dxfId="21" priority="1" operator="equal">
      <formula>0</formula>
    </cfRule>
  </conditionalFormatting>
  <conditionalFormatting sqref="F27">
    <cfRule type="expression" dxfId="20" priority="34">
      <formula>+AND(ISBLANK($F$28:$F$31))</formula>
    </cfRule>
  </conditionalFormatting>
  <conditionalFormatting sqref="F32">
    <cfRule type="expression" dxfId="19" priority="33">
      <formula>+AND(ISBLANK($F$33:$F$34))</formula>
    </cfRule>
  </conditionalFormatting>
  <conditionalFormatting sqref="F35">
    <cfRule type="expression" dxfId="18" priority="32">
      <formula>+AND(ISBLANK($F$36:$F$37))</formula>
    </cfRule>
  </conditionalFormatting>
  <conditionalFormatting sqref="F38">
    <cfRule type="expression" dxfId="17" priority="31">
      <formula>+OR(ISNUMBER($F$39),ISNUMBER($F$40),ISNUMBER($F$41),$F$42&lt;&gt;0)</formula>
    </cfRule>
  </conditionalFormatting>
  <conditionalFormatting sqref="F42">
    <cfRule type="expression" dxfId="16" priority="2">
      <formula>+ISBLANK($F$97)</formula>
    </cfRule>
  </conditionalFormatting>
  <conditionalFormatting sqref="F43">
    <cfRule type="expression" dxfId="15" priority="30">
      <formula>+AND(ISBLANK($F$44:$F$46))</formula>
    </cfRule>
  </conditionalFormatting>
  <conditionalFormatting sqref="F52">
    <cfRule type="expression" dxfId="14" priority="24">
      <formula>+OR($F$27&lt;&gt;0,$F$32&lt;&gt;0,$F$35&lt;&gt;0,$F$38&lt;&gt;0,$F$43&lt;&gt;0,$F$47&lt;&gt;0,$F$48&lt;&gt;0,$F$49&lt;&gt;0,$F$50&lt;&gt;0)</formula>
    </cfRule>
  </conditionalFormatting>
  <conditionalFormatting sqref="F78">
    <cfRule type="expression" dxfId="13" priority="28">
      <formula>+AND(ISBLANK($F$79:$F$80))</formula>
    </cfRule>
  </conditionalFormatting>
  <conditionalFormatting sqref="F81">
    <cfRule type="expression" dxfId="12" priority="19">
      <formula>+AND(ISBLANK($F$28:$F$31),ISBLANK($F$33:$F$34),ISBLANK($F$36:$F$37),ISBLANK($F$39:$F$41),ISBLANK($F$44:$F$50),ISBLANK($F$79:$F$80))</formula>
    </cfRule>
  </conditionalFormatting>
  <conditionalFormatting sqref="F84">
    <cfRule type="expression" dxfId="11" priority="21">
      <formula>+AND(ISBLANK($F$39:$F$40),ISBLANK($F$19))</formula>
    </cfRule>
  </conditionalFormatting>
  <conditionalFormatting sqref="F85">
    <cfRule type="expression" dxfId="10" priority="18">
      <formula>+AND(ISBLANK($F$82),$F$84&gt;=0)</formula>
    </cfRule>
  </conditionalFormatting>
  <conditionalFormatting sqref="F102">
    <cfRule type="expression" dxfId="9" priority="27">
      <formula>+AND(ISBLANK($F$97:$F$101))</formula>
    </cfRule>
  </conditionalFormatting>
  <conditionalFormatting sqref="F104">
    <cfRule type="expression" dxfId="8" priority="16">
      <formula>+AND(ISBLANK($F$97:$F$101))</formula>
    </cfRule>
  </conditionalFormatting>
  <conditionalFormatting sqref="F144">
    <cfRule type="expression" dxfId="7" priority="14">
      <formula>+AND(ISBLANK($F$134),ISBLANK($F$137),ISBLANK($F$140:$F$141))</formula>
    </cfRule>
  </conditionalFormatting>
  <conditionalFormatting sqref="F148">
    <cfRule type="expression" dxfId="6" priority="43">
      <formula>+ISBLANK($F$146)</formula>
    </cfRule>
  </conditionalFormatting>
  <conditionalFormatting sqref="F150">
    <cfRule type="expression" dxfId="5" priority="7">
      <formula>+AND(ISBLANK($F$134),ISBLANK($F$137),ISBLANK($F$140:$F$141),ISBLANK($F$146))</formula>
    </cfRule>
  </conditionalFormatting>
  <conditionalFormatting sqref="F151">
    <cfRule type="expression" dxfId="4" priority="5">
      <formula>+ISBLANK($F$82)</formula>
    </cfRule>
  </conditionalFormatting>
  <conditionalFormatting sqref="F166">
    <cfRule type="expression" dxfId="3" priority="12">
      <formula>+AND(ISBLANK($F$162),ISBLANK($F$165))</formula>
    </cfRule>
  </conditionalFormatting>
  <conditionalFormatting sqref="F170">
    <cfRule type="expression" dxfId="2" priority="41">
      <formula>+ISBLANK($F$168)</formula>
    </cfRule>
  </conditionalFormatting>
  <conditionalFormatting sqref="F172">
    <cfRule type="expression" dxfId="1" priority="9">
      <formula>+AND(ISBLANK($F$162),ISBLANK($F$165),ISBLANK($F$168))</formula>
    </cfRule>
  </conditionalFormatting>
  <conditionalFormatting sqref="F173">
    <cfRule type="expression" dxfId="0" priority="11">
      <formula>+AND(ISBLANK($F$97),ISBLANK($F$98),ISBLANK($F$99),ISBLANK($F$100),ISBLANK($F$101))</formula>
    </cfRule>
  </conditionalFormatting>
  <dataValidations count="6">
    <dataValidation allowBlank="1" showInputMessage="1" showErrorMessage="1" promptTitle="Hodnota musí být minimálně 0" prompt="Hodnota na tomto řádku musí být minimálně 0._x000a_Je vypočtena vzorcem: _x000a_ř. VII.1 - ř. 4.1 - ř. 4.2 _x000a__x000a_a zároveň platí: ř.16 ≤ ř.14. _x000a_" sqref="E84" xr:uid="{2C884D46-E78B-4D4F-9646-770BEADCA28C}"/>
    <dataValidation allowBlank="1" showInputMessage="1" showErrorMessage="1" promptTitle="Hodnota musí být minimálně 0" prompt="Hodnota na tomto řádku musí být minimálně 0._x000a_Je vypočtena vzorcem: _x000a_ř. VII.1 - ř. 4.1 - ř. 4.2._x000a_" sqref="F84" xr:uid="{6E2DF6AF-5263-4AB3-B06D-A74AC9475F1E}"/>
    <dataValidation type="list" allowBlank="1" showInputMessage="1" showErrorMessage="1" sqref="D13:F13" xr:uid="{B1212F2F-FB62-4FEE-8541-1F0DC19F63C8}">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79" xr:uid="{7386472D-4B0E-49A7-85DF-AE5540B10203}">
      <formula1>0</formula1>
    </dataValidation>
    <dataValidation type="decimal" operator="lessThanOrEqual" allowBlank="1" showInputMessage="1" showErrorMessage="1" errorTitle="Chybná hodnota" error="V tomto řádku může hodnota menší nebo rovna nule._x000a_Prosím opravte. _x000a_" sqref="E79 E48:F48" xr:uid="{9B328D79-B6CA-4D44-AB82-3915C952C5E3}">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42:F42" xr:uid="{570B37FB-8C50-417A-B985-FFFD37EE193A}"/>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Vodovod Haná - V</vt:lpstr>
      <vt:lpstr>Němčice nad Hanou - V+S</vt:lpstr>
      <vt:lpstr>Vrchoslavice - S</vt:lpstr>
      <vt:lpstr>Heršpice - V</vt:lpstr>
      <vt:lpstr>Drysice - V</vt:lpstr>
      <vt:lpstr>Orlovice - 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V.H.P.  Ivanovice na Hané, s.r.o.</dc:creator>
  <cp:lastModifiedBy>V.H.P.  Ivanovice na Hané, s.r.o.</cp:lastModifiedBy>
  <dcterms:created xsi:type="dcterms:W3CDTF">2025-06-10T06:23:31Z</dcterms:created>
  <dcterms:modified xsi:type="dcterms:W3CDTF">2025-06-10T06:46:19Z</dcterms:modified>
</cp:coreProperties>
</file>